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REFORMA- CEMEI FERNANDO DINIZ\"/>
    </mc:Choice>
  </mc:AlternateContent>
  <bookViews>
    <workbookView xWindow="0" yWindow="0" windowWidth="24000" windowHeight="9600"/>
  </bookViews>
  <sheets>
    <sheet name="Planilha Orcamentaria" sheetId="5" r:id="rId1"/>
    <sheet name="FISICO FINANCEIRO" sheetId="6" r:id="rId2"/>
    <sheet name="Plan1" sheetId="9" r:id="rId3"/>
  </sheets>
  <definedNames>
    <definedName name="_xlnm.Print_Area" localSheetId="0">'Planilha Orcamentaria'!$A$1:$I$78</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5" i="6" l="1"/>
  <c r="E24" i="6"/>
  <c r="E23" i="6"/>
  <c r="D23" i="6"/>
  <c r="E21" i="6"/>
  <c r="E19" i="6"/>
  <c r="D19" i="6"/>
  <c r="D17" i="6"/>
  <c r="E17" i="6"/>
  <c r="H24" i="6"/>
  <c r="H25" i="6"/>
  <c r="H23" i="6"/>
  <c r="H21" i="6"/>
  <c r="D21" i="6" s="1"/>
  <c r="H19" i="6"/>
  <c r="H17" i="6"/>
  <c r="H15" i="6"/>
  <c r="H13" i="6"/>
  <c r="H11" i="6"/>
  <c r="H9" i="6"/>
  <c r="I60" i="5"/>
  <c r="I49" i="5"/>
  <c r="I39" i="5"/>
  <c r="I34" i="5"/>
  <c r="I30" i="5"/>
  <c r="I24" i="5"/>
  <c r="I19" i="5"/>
  <c r="G18" i="5"/>
  <c r="I12" i="5"/>
  <c r="A24" i="6"/>
  <c r="A22" i="6"/>
  <c r="A20" i="6"/>
  <c r="A18" i="6"/>
  <c r="A16" i="6"/>
  <c r="A14" i="6"/>
  <c r="A12" i="6"/>
  <c r="A10" i="6"/>
  <c r="A8" i="6"/>
  <c r="D20" i="6" l="1"/>
  <c r="D22" i="6"/>
  <c r="E22" i="6"/>
  <c r="H22" i="6" s="1"/>
  <c r="D16" i="6"/>
  <c r="H29" i="6"/>
  <c r="D18" i="6" s="1"/>
  <c r="G61" i="5"/>
  <c r="G48" i="5"/>
  <c r="G47" i="5"/>
  <c r="G46" i="5"/>
  <c r="G25" i="5"/>
  <c r="H25" i="5" s="1"/>
  <c r="G23" i="5"/>
  <c r="G22" i="5"/>
  <c r="H22" i="5"/>
  <c r="H23" i="5"/>
  <c r="H18" i="5"/>
  <c r="I14" i="5" s="1"/>
  <c r="G13" i="5"/>
  <c r="H13" i="5" s="1"/>
  <c r="H61" i="5"/>
  <c r="E18" i="6" l="1"/>
  <c r="H18" i="6" s="1"/>
  <c r="E20" i="6"/>
  <c r="H20" i="6" s="1"/>
  <c r="H67" i="5"/>
  <c r="G58" i="5"/>
  <c r="H58" i="5" s="1"/>
  <c r="G55" i="5"/>
  <c r="H55" i="5" s="1"/>
  <c r="E56" i="5"/>
  <c r="G66" i="5"/>
  <c r="G65" i="5"/>
  <c r="G64" i="5"/>
  <c r="G63" i="5"/>
  <c r="G62" i="5"/>
  <c r="G59" i="5"/>
  <c r="G57" i="5"/>
  <c r="G56" i="5"/>
  <c r="G54" i="5"/>
  <c r="G53" i="5"/>
  <c r="G52" i="5"/>
  <c r="G51" i="5"/>
  <c r="G50" i="5"/>
  <c r="G44" i="5"/>
  <c r="G43" i="5"/>
  <c r="G42" i="5"/>
  <c r="G41" i="5"/>
  <c r="G40" i="5"/>
  <c r="G38" i="5"/>
  <c r="G37" i="5"/>
  <c r="G36" i="5"/>
  <c r="G35" i="5"/>
  <c r="G33" i="5"/>
  <c r="G32" i="5"/>
  <c r="G31" i="5"/>
  <c r="G29" i="5"/>
  <c r="G28" i="5"/>
  <c r="G27" i="5"/>
  <c r="G26" i="5"/>
  <c r="G21" i="5"/>
  <c r="G20" i="5"/>
  <c r="G17" i="5"/>
  <c r="G16" i="5"/>
  <c r="G15" i="5"/>
  <c r="H17" i="5" l="1"/>
  <c r="H16" i="5"/>
  <c r="H15" i="5"/>
  <c r="H48" i="5" l="1"/>
  <c r="H47" i="5"/>
  <c r="H46" i="5"/>
  <c r="H20" i="5"/>
  <c r="H26" i="5"/>
  <c r="H21" i="5"/>
  <c r="C9" i="6"/>
  <c r="H28" i="5" l="1"/>
  <c r="H27" i="5"/>
  <c r="H29" i="5"/>
  <c r="F29" i="6" l="1"/>
  <c r="H33" i="5" l="1"/>
  <c r="H31" i="5"/>
  <c r="H32" i="5"/>
  <c r="H36" i="5" l="1"/>
  <c r="H35" i="5"/>
  <c r="E11" i="6"/>
  <c r="C11" i="6"/>
  <c r="D11" i="6"/>
  <c r="D29" i="6" l="1"/>
  <c r="H37" i="5"/>
  <c r="H38" i="5"/>
  <c r="D15" i="6"/>
  <c r="E15" i="6"/>
  <c r="E13" i="6"/>
  <c r="D13" i="6"/>
  <c r="C29" i="6"/>
  <c r="H41" i="5" l="1"/>
  <c r="H40" i="5"/>
  <c r="E29" i="6"/>
  <c r="E12" i="6"/>
  <c r="F28" i="6"/>
  <c r="H43" i="5" l="1"/>
  <c r="D14" i="6"/>
  <c r="H42" i="5"/>
  <c r="H44" i="5"/>
  <c r="E16" i="6"/>
  <c r="C10" i="6"/>
  <c r="E10" i="6"/>
  <c r="E14" i="6"/>
  <c r="D12" i="6"/>
  <c r="D10" i="6"/>
  <c r="C8" i="6"/>
  <c r="H8" i="6" s="1"/>
  <c r="E28" i="6" l="1"/>
  <c r="H16" i="6"/>
  <c r="D28" i="6"/>
  <c r="H14" i="6"/>
  <c r="H52" i="5"/>
  <c r="H50" i="5"/>
  <c r="H51" i="5"/>
  <c r="H53" i="5"/>
  <c r="H10" i="6"/>
  <c r="H12" i="6"/>
  <c r="C28" i="6"/>
  <c r="H28" i="6" l="1"/>
  <c r="H54" i="5"/>
  <c r="H56" i="5" l="1"/>
  <c r="H57" i="5"/>
  <c r="H62" i="5" l="1"/>
  <c r="H59" i="5"/>
  <c r="H65" i="5"/>
  <c r="H63" i="5"/>
  <c r="H64" i="5" l="1"/>
  <c r="H66" i="5"/>
  <c r="H4" i="6" l="1"/>
</calcChain>
</file>

<file path=xl/sharedStrings.xml><?xml version="1.0" encoding="utf-8"?>
<sst xmlns="http://schemas.openxmlformats.org/spreadsheetml/2006/main" count="260" uniqueCount="195">
  <si>
    <t>ITEM</t>
  </si>
  <si>
    <t xml:space="preserve"> </t>
  </si>
  <si>
    <t>1.1</t>
  </si>
  <si>
    <t xml:space="preserve">FORMA DE EXECUÇÃO: </t>
  </si>
  <si>
    <t>(    )</t>
  </si>
  <si>
    <t>DIRETA</t>
  </si>
  <si>
    <t>(  X )</t>
  </si>
  <si>
    <t>INDIRETA</t>
  </si>
  <si>
    <t>CÓDIGO</t>
  </si>
  <si>
    <t>DESCRIÇÃO</t>
  </si>
  <si>
    <t>UNIDADE</t>
  </si>
  <si>
    <t>QUANTIDADE</t>
  </si>
  <si>
    <t>PREÇO TOTAL</t>
  </si>
  <si>
    <t>2.1</t>
  </si>
  <si>
    <t>2.2</t>
  </si>
  <si>
    <t>2.3</t>
  </si>
  <si>
    <t>3.1</t>
  </si>
  <si>
    <t>4.1</t>
  </si>
  <si>
    <t>5.1</t>
  </si>
  <si>
    <t>TOTAL GERAL DA OBRA</t>
  </si>
  <si>
    <t>109267/D</t>
  </si>
  <si>
    <t>CRONOGRAMA FÍSICO-FINANCEIRO</t>
  </si>
  <si>
    <t>ETAPAS</t>
  </si>
  <si>
    <t>FÍSICO/ FINANCEIRO</t>
  </si>
  <si>
    <t>MÊS 1</t>
  </si>
  <si>
    <t>MÊS 2</t>
  </si>
  <si>
    <t>MÊS 3</t>
  </si>
  <si>
    <t>MÊS 4</t>
  </si>
  <si>
    <t>MÊS 5</t>
  </si>
  <si>
    <t>TOTAL</t>
  </si>
  <si>
    <t>Físico %</t>
  </si>
  <si>
    <t>Financeiro</t>
  </si>
  <si>
    <t>Responsável Técnico</t>
  </si>
  <si>
    <t>Assinatura:</t>
  </si>
  <si>
    <t>CREA:</t>
  </si>
  <si>
    <t>m</t>
  </si>
  <si>
    <t>PREFEITO</t>
  </si>
  <si>
    <t>BDI</t>
  </si>
  <si>
    <t>PREÇO UNITÁRIO S/ BDI</t>
  </si>
  <si>
    <t>PREÇO UNITÁRIO C/ BDI</t>
  </si>
  <si>
    <t xml:space="preserve">ENGENHEIRO RESPONSÁVEL </t>
  </si>
  <si>
    <t xml:space="preserve">Nome: </t>
  </si>
  <si>
    <t>PREFEITURA MUNICIPAL DE PAPAGAIOS</t>
  </si>
  <si>
    <t>PREFEITO MUNICIPAL</t>
  </si>
  <si>
    <t>m²</t>
  </si>
  <si>
    <t>COBERTURA COM TELHA CERÂMICA</t>
  </si>
  <si>
    <t>CALHA EM CHAPA GALVANIZADA, ESP. 0,5MM (GSG-26), COM
DESENVOLVIMENTO DE 40CM, INCLUSIVE IÇAMENTO MANUAL
VERTICAL</t>
  </si>
  <si>
    <t>3.2</t>
  </si>
  <si>
    <t>BANCADA EM GRANITO CINZA ANDORINHA E = 3 CM, APOIADA
EM CONSOLE DE METALON 20 X 30 MM</t>
  </si>
  <si>
    <t>4.4</t>
  </si>
  <si>
    <t>4.2</t>
  </si>
  <si>
    <t>4.3</t>
  </si>
  <si>
    <t>6.1</t>
  </si>
  <si>
    <t>FOLHA DE PORTA MADEIRA DE LEI PRANCHETA PARA PINTURA 60 X 210 CM</t>
  </si>
  <si>
    <t>FOLHA DE PORTA MADEIRA DE LEI PRANCHETA PARA PINTURA 80 X 210 CM</t>
  </si>
  <si>
    <t xml:space="preserve">LUMINÁRIA PLAFON REDONDO DE VIDRO JATEADO REDONDO,
DIÂMETRO 25 CM, PARA UMA (1) LÂMPADA BASE E-27,
FORNECIMENTO E INSTALAÇÃO, INCLUSIVE BASE, EXCLUSIVE
LÂMPADA
</t>
  </si>
  <si>
    <t xml:space="preserve">ED-13355 </t>
  </si>
  <si>
    <t>SIFÃO DO TIPO FLEXÍVEL EM PVC 1 X 1.1/2 - FORNECIMENTO E INSTALAÇÃO. AF_01/2020</t>
  </si>
  <si>
    <t>und</t>
  </si>
  <si>
    <t>7.1</t>
  </si>
  <si>
    <t>8.1</t>
  </si>
  <si>
    <t>8.2</t>
  </si>
  <si>
    <t>9.1</t>
  </si>
  <si>
    <t>TORNEIRA METÁLICA PARA IRRIGAÇÃO/JARDIM, ACABAMENTO
CROMADO, APLICAÇÃO DE PAREDE, INCLUSIVE FORNECIMENTO E INSTALAÇÃO</t>
  </si>
  <si>
    <t>TORNEIRA METÁLICA PARA PIA, ABERTURA 1/4 DE VOLTA,
ACABAMENTO CROMADO, COM AREJADOR, APLICAÇÃO DE
PAREDE, INCLUSIVE FORNECIMENTO E INSTALAÇÃO</t>
  </si>
  <si>
    <t>VÁLVULA DE DESCARGA COM REGISTRO INTERNO, ACIONAMENTO
SIMPLES, DN 1.1/2" (50MM), INCLUSIVE ACABAMENTO DA VÁLVULA</t>
  </si>
  <si>
    <r>
      <rPr>
        <sz val="8"/>
        <color indexed="8"/>
        <rFont val="Arial"/>
        <family val="2"/>
      </rPr>
      <t>LIXAMENTO MANUAL EM PAREDE PARA REMOÇÃO DE TINTA</t>
    </r>
    <r>
      <rPr>
        <b/>
        <sz val="8"/>
        <color indexed="8"/>
        <rFont val="Arial"/>
        <family val="2"/>
      </rPr>
      <t xml:space="preserve"> </t>
    </r>
  </si>
  <si>
    <t xml:space="preserve">LIXAMENTO MANUAL EM SUPERFÍCIE METÁLICA PARA REMOÇÃO
DE TINTA </t>
  </si>
  <si>
    <t>LIXAMENTO MANUAL EM TETO PARA REMOÇÃO DE TINTA</t>
  </si>
  <si>
    <t>PINTURA ACRÍLICA EM PAREDE, DUAS (2) DEMÃOS, INCLUSIVE UMA(1) DEMÃO DE MASSA CORRIDA (PVA), EXCLUSIVE SELADOR ACRÍLICO</t>
  </si>
  <si>
    <t>PINTURA ACRÍLICA EM TETO, DUAS (2) DEMÃOS, INCLUSIVE UMA (1) DEMÃO DE MASSA CORRIDA (PVA), EXCLUSIVE SELADOR ACRÍLICO</t>
  </si>
  <si>
    <t>Porta Mangueira circular metálico, assentamento em parede.</t>
  </si>
  <si>
    <t xml:space="preserve">Manutenção em trilho de ferro do portão, alinhamento inclusive lubrificação dos trilhos, rolamentos e antiferrugem. </t>
  </si>
  <si>
    <t>Acabamento para registro, canopla para registro 3/4.</t>
  </si>
  <si>
    <t>DEMOLIÇÃO DE CONCRETO SIMPLES</t>
  </si>
  <si>
    <t>m³</t>
  </si>
  <si>
    <t>RO-41599</t>
  </si>
  <si>
    <t>PINTURA IMPERMEABILIZANTE COM ARGAMASSA POLIMÉRICA</t>
  </si>
  <si>
    <t>LUVA DE CORRER PARA TUBO ROSCAVEL, PVC, 3/4", PARA AGUA FRIA PREDIAL</t>
  </si>
  <si>
    <t>00003886</t>
  </si>
  <si>
    <t>JOELHO PVC, ROSCAVEL, 90 GRAUS, 1", PARA AGUA FRIA PREDIAL</t>
  </si>
  <si>
    <t>00003482</t>
  </si>
  <si>
    <t>PREFEITURA MUNICIPAL DE PAPAGAIOS
ESTADO DE MINAS GERAIS</t>
  </si>
  <si>
    <t xml:space="preserve">OBRA: REFORMA DA CEMEI DEPUTADO FERNANDO DINIZ </t>
  </si>
  <si>
    <t>PRAZO DE EXECUÇÃO: 3 MESES</t>
  </si>
  <si>
    <t>LOCAL:</t>
  </si>
  <si>
    <t>RUA HÉLIO FILGUEIRAS DE VASCONCELOS, Nº 621, BAIRRO HEITOR GARCIA</t>
  </si>
  <si>
    <t>FOLHA Nº:  01/01</t>
  </si>
  <si>
    <t>LOUÇAS, METAIS E ACESSÓRIOS</t>
  </si>
  <si>
    <t xml:space="preserve">PLANILHA ORÇAMENTÁRIA </t>
  </si>
  <si>
    <t>PROPRIETÁRIO:PREFEITURA MUNICIPAL DE PAPAGAIOS</t>
  </si>
  <si>
    <t>LOCAL: RUA HÉLIO FILGUEIRAS DE VASCONCELOS, Nº 621, BAIRRO HEITOR GARCIA</t>
  </si>
  <si>
    <t>VALOR DA OBRA:</t>
  </si>
  <si>
    <t>EMBOÇAMENTO DA ÚLTIMA FIADA DE TELHA CERÂMICA COM
ARGAMASSA DE CIMENTO, CAL HIDRATADA E AREIA SEM
PENEIRAR, NO TRAÇO 1:2:9</t>
  </si>
  <si>
    <t>LIXAMENTO MANUAL EM SUPERFÍCIE DE MADEIRA PARA REMOÇÃO
DE TINTA</t>
  </si>
  <si>
    <t>VB</t>
  </si>
  <si>
    <t>REGIÃO/MÊS DE REFERÊNCIA: SEINFRA-MG - OUTUBRO/2022</t>
  </si>
  <si>
    <t>SERVIÇOS PRELIMINARES</t>
  </si>
  <si>
    <t>COMPOSIÇÃO</t>
  </si>
  <si>
    <t>Kit Motor Eletrônico Deslizante Max 3/4HP Monofásico - PORTÃO ENTRADA VEÍCULOS</t>
  </si>
  <si>
    <t>Desentupimento de ralos e encanamentos em geral</t>
  </si>
  <si>
    <t>SERVIÇOS DIVERSOS - COMPLEMENTARES</t>
  </si>
  <si>
    <t>ED-48457</t>
  </si>
  <si>
    <t>REMOÇÃO MANUAL DE ENGRADAMENTO PARA TELHA TIPO CERÂMICA OU CONCRETO, INCLUSIVE AFASTAMENTO E
EMPILHAMENTO, EXCLUSIVE TRANSPORTE E RETIRADA DO
MATERIAL REMOVIDO NÃO REAPROVEITÁVEL</t>
  </si>
  <si>
    <t xml:space="preserve">ED-48506 </t>
  </si>
  <si>
    <t>REMOÇÃO MANUAL DE RUFO METÁLICO, COM
REAPROVEITAMENTO, INCLUSIVE AFASTAMENTO E
EMPILHAMENTO, EXCLUSIVE TRANSPORTE E RETIRADA DO
MATERIAL REMOVIDO NÃO REAPROVEITÁVEL</t>
  </si>
  <si>
    <t>ED-48438</t>
  </si>
  <si>
    <t>ED-28348</t>
  </si>
  <si>
    <t>REMOÇÃO DE CALHA EM CHAPA GALVANIZADA OU EM PVC, COM REAPROVEITAMENTO, INCLUSIVE AFASTAMENTO E
EMPILHAMENTO, EXCLUSIVE TRANSPORTE E RETIRADA DO
MATERIAL REMOVIDO NÃO REAPROVEITÁVEL</t>
  </si>
  <si>
    <t>REMOÇÃO MANUAL DE DIVISÓRIA EM PEDRA (MÁRMORE,
GRANITO, ARDÓSIA, MARMORITE, ETC.), COM
REAPROVEITAMENTO, INCLUSIVE RASGO EM ALVENARIA,
REMOÇÃO DE ACESSÓRIOS DE FIXAÇÃO, AFASTAMENTO E
EMPILHAMENTO, EXCLUSIVE TRANSPORTE E RETIRADA DO
MATERIAL REMOVIDO NÃO REAPROVEITÁVEL</t>
  </si>
  <si>
    <t>ED-48467</t>
  </si>
  <si>
    <t>REMOÇÃO DE LOUÇAS (LAVATÓRIO, BANHEIRA, PIA, VASO SANITÁRIO, TANQUE), COM REAPROVEITAMENTO, INCLUSIVE
AFASTAMENTO E EMPILHAMENTO, EXCLUSIVE TRANSPORTE E
RETIRADA DO MATERIAL REMOVIDO NÃO REAPROVEITÁVEL</t>
  </si>
  <si>
    <t>ED-48470</t>
  </si>
  <si>
    <t>REMOÇÃO MANUAL DE METAIS COMUNS E ACABAMENTOS (TORNEIRA, ACABAMENTO PARA REGISTRO, SIFÃO, ENGATE FLEXÍVEL, ETC.), COM REAPROVEITAMENTO, INCLUSIVE AFASTAMENTO E EMPILHAMENTO, EXCLUSIVE TRANSPORTE E RETIRADA DO MATERIAL REMOVIDO NÃO REAPROVEITÁVEL</t>
  </si>
  <si>
    <t xml:space="preserve">ED-48471 </t>
  </si>
  <si>
    <t>REMOÇÃO MANUAL DE METAIS EMBUTIDOS (BASE DE REGISTRO, VÁLVULA DE DESCARGA, TORNEIRA ANTIVANDALISMO, ETC.), COM REAPROVEITAMENTO, INCLUSIVE AFASTAMENTO E EMPILHAMENTO, EXCLUSIVE TRANSPORTE E RETIRADA DO MATERIAL REMOVIDO NÃO REAPROVEITÁVEL</t>
  </si>
  <si>
    <t>COTAÇÃO</t>
  </si>
  <si>
    <r>
      <t xml:space="preserve">EXECUÇÃO DE PERGOLADO EM POLICARBONATO FUMÊ E ESTRTURA METÁLIZA - INCLUINDO TODOS OS SERVIÇOS CIVIS PARA FUNDAÇÃO E FIXAÇÕES - </t>
    </r>
    <r>
      <rPr>
        <b/>
        <sz val="8"/>
        <rFont val="Arial"/>
        <family val="2"/>
      </rPr>
      <t>PARA COBERTURA DO PARQUINHO ANTIGO</t>
    </r>
  </si>
  <si>
    <t xml:space="preserve">ED-48502 </t>
  </si>
  <si>
    <t>DEMOLIÇÃO MANUAL DE REVESTIMENTO CERÂMICO, AZULEJO OU LADRILHO HIDRÁULICO, INCLUSIVE AFASTAMENTO E
EMPILHAMENTO, EXCLUSIVE DEMOLIÇÃO DO REBOCO OU
EMBOÇO, TRANSPORTE E RETIRADA DO MATERIAL DEMOLIDO</t>
  </si>
  <si>
    <t xml:space="preserve">ED-48501 </t>
  </si>
  <si>
    <t>DEMOLIÇÃO MANUAL DE REBOCO OU EMBOÇO, COM ESPESSURA DE ATÉ 55MM, INCLUSIVE AFASTAMENTO E EMPILHAMENTO, EXCLUSIVE TRANSPORTE E RETIRADA DO MATERIAL DEMOLIDO</t>
  </si>
  <si>
    <t>ED-48421</t>
  </si>
  <si>
    <t xml:space="preserve">COBERTURA EM TELHA CERÂMICA COLONIAL CURVA, 26 UNID/M2 </t>
  </si>
  <si>
    <t>M</t>
  </si>
  <si>
    <t xml:space="preserve">ED-48406 </t>
  </si>
  <si>
    <t>ED-50662</t>
  </si>
  <si>
    <t>ED-50679</t>
  </si>
  <si>
    <t>RUFO E CONTRARRUFO EM CHAPA GALVANIZADA, ESP. 0,65MM (GSG-24), COM DESENVOLVIMENTO DE 50CM, INCLUSIVE
IÇAMENTO MANUAL VERTICAL</t>
  </si>
  <si>
    <t>M²</t>
  </si>
  <si>
    <t xml:space="preserve">ED-16660 </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</si>
  <si>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</si>
  <si>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ED-48343</t>
  </si>
  <si>
    <t xml:space="preserve">ED-48494 </t>
  </si>
  <si>
    <t>REMOÇÃO MANUAL DE FOLHA DE PORTA OU JANELA DE MADEIRA OU METÁLICA, COM REAPROVEITAMENTO, INCLUSIVE
AFASTAMENTO E EMPILHAMENTO, EXCLUSIVE TRANSPORTE E
RETIRADA DO MATERIAL REMOVIDO NÃO REAPROVEITÁVEL</t>
  </si>
  <si>
    <t>ED-49585</t>
  </si>
  <si>
    <t>ED-49587</t>
  </si>
  <si>
    <t xml:space="preserve">ED-48468 </t>
  </si>
  <si>
    <t>ED-49373</t>
  </si>
  <si>
    <t>LÂMPADA COMPACTADA ELETRÔNICA FLUORESCENTE, BASE E27, POTÊNCIA 20W, TENSÃO 110-127V, FORNECIMENTO E
INSTALAÇÃO, EXCLUSIVE LUMINÁRIA</t>
  </si>
  <si>
    <t>SINAPI- 86883</t>
  </si>
  <si>
    <t>ED-50323</t>
  </si>
  <si>
    <t>ED-50326</t>
  </si>
  <si>
    <t>ED-50337</t>
  </si>
  <si>
    <t>ED-50505</t>
  </si>
  <si>
    <t>ED-50507</t>
  </si>
  <si>
    <t>ED-50508</t>
  </si>
  <si>
    <t>ED-50506</t>
  </si>
  <si>
    <t>ED-2843</t>
  </si>
  <si>
    <t>PINTURA ESMALTE EM SUPERFÍCIE DE MADEIRA, DUAS (2)
DEMÃOS, INCLUSIVE UMA (1) DEMÃO DE FUNDO NIVELADOR,
EXCLUSIVE MASSA A ÓLEO</t>
  </si>
  <si>
    <t>ED-50482</t>
  </si>
  <si>
    <t>EMASSAMENTO EM ESQUADRIA DE MADEIRA COM MASSA A ÓLEO , DUAS (2) DEMÃOS, INCLUSIVE LIXAMENTO PARA PINTURA A ÓLEO OU ESMALTE</t>
  </si>
  <si>
    <t>ED-50175</t>
  </si>
  <si>
    <t xml:space="preserve">ED-50452
</t>
  </si>
  <si>
    <t>ED-50451</t>
  </si>
  <si>
    <t>ED-50491</t>
  </si>
  <si>
    <t>PINTURA ESMALTE EM ESQUADRIAS DE FERRO, DUAS (2)
DEMÃOS, INCLUSIVE UMA (1) DEMÃO DE FUNDO ANTICORROSIVO</t>
  </si>
  <si>
    <r>
      <t xml:space="preserve">PINTURA EM ESTRUTURA METÁLICA - </t>
    </r>
    <r>
      <rPr>
        <b/>
        <sz val="8"/>
        <color indexed="8"/>
        <rFont val="Arial"/>
        <family val="2"/>
      </rPr>
      <t>(BRINQUEDOS PARQUINHO)</t>
    </r>
  </si>
  <si>
    <t>REMOÇÕES E DEMOLIÇÕES</t>
  </si>
  <si>
    <t>INSTALAÇÕES ELÉTRICAS</t>
  </si>
  <si>
    <t>INSTALAÇÕES HIDRO-SANITÁRIAS</t>
  </si>
  <si>
    <t>PINTURA GERAL E LIMPEZA</t>
  </si>
  <si>
    <t>PORTAS E ESQUADRIAS EM GERAL</t>
  </si>
  <si>
    <t>REVESTIMENTOS E BANCADAS</t>
  </si>
  <si>
    <t>REMOÇÃO MANUAL DE LUMINÁRIA COMERCIAL, EMBUTIDA OU SOBREPOR, COM REAPROVEITAMENTO, INCLUSIVE
AFASTAMENTO E EMPILHAMENTO, EXCLUSIVE TRANSPORTE E
RETIRADA DO MATERIAL REMOVIDO NÃO REAPROVEITÁVEL</t>
  </si>
  <si>
    <t>2.4</t>
  </si>
  <si>
    <t>3.3</t>
  </si>
  <si>
    <t>3.4</t>
  </si>
  <si>
    <t>4.5</t>
  </si>
  <si>
    <t>5.2</t>
  </si>
  <si>
    <t>5.3</t>
  </si>
  <si>
    <t>6.2</t>
  </si>
  <si>
    <t>6.3</t>
  </si>
  <si>
    <t>6.4</t>
  </si>
  <si>
    <t>7.2</t>
  </si>
  <si>
    <t>7.3</t>
  </si>
  <si>
    <t>7.4</t>
  </si>
  <si>
    <t>7.5</t>
  </si>
  <si>
    <t>7.7</t>
  </si>
  <si>
    <t>7.8</t>
  </si>
  <si>
    <t>7.9</t>
  </si>
  <si>
    <t>8.3</t>
  </si>
  <si>
    <t>8.4</t>
  </si>
  <si>
    <t>8.5</t>
  </si>
  <si>
    <t>8.6</t>
  </si>
  <si>
    <t>8.7</t>
  </si>
  <si>
    <t>8.8</t>
  </si>
  <si>
    <t>8.9</t>
  </si>
  <si>
    <t>8.10</t>
  </si>
  <si>
    <t>9.2</t>
  </si>
  <si>
    <t>9.3</t>
  </si>
  <si>
    <t>9.4</t>
  </si>
  <si>
    <t>9.5</t>
  </si>
  <si>
    <t>9.6</t>
  </si>
  <si>
    <t>DATA: 25/01/2023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</si>
</sst>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quot;R$ &quot;* #,##0.00_);_(&quot;R$ &quot;* \(#,##0.00\);_(&quot;R$ &quot;* &quot;-&quot;??_);_(@_)"/>
    <numFmt numFmtId="166" formatCode="&quot;R$&quot;\ #,##0.00"/>
  </numFmts>
  <fonts count="21" x14ac:knownFonts="1">
    <font>
      <sz val="11"/>
      <color theme="1"/>
      <name val="Calibri"/>
      <family val="2"/>
      <scheme val="minor"/>
    </font>
    <font>
      <sz val="10"/>
      <name val="Arial"/>
      <family val="2"/>
    </font>
    <font>
      <b/>
      <sz val="10"/>
      <name val="Arial"/>
      <family val="2"/>
    </font>
    <font>
      <sz val="10"/>
      <name val="Arial"/>
      <family val="2"/>
    </font>
    <font>
      <sz val="8"/>
      <name val="Arial"/>
      <family val="2"/>
    </font>
    <font>
      <sz val="10"/>
      <color indexed="8"/>
      <name val="Arial"/>
      <family val="2"/>
    </font>
    <font>
      <b/>
      <sz val="12"/>
      <color indexed="8"/>
      <name val="Arial"/>
      <family val="2"/>
    </font>
    <font>
      <b/>
      <sz val="10"/>
      <color indexed="8"/>
      <name val="Arial"/>
      <family val="2"/>
    </font>
    <font>
      <b/>
      <sz val="8"/>
      <name val="Arial"/>
      <family val="2"/>
    </font>
    <font>
      <sz val="8"/>
      <color indexed="8"/>
      <name val="Arial"/>
      <family val="2"/>
    </font>
    <font>
      <b/>
      <sz val="8"/>
      <color indexed="8"/>
      <name val="Arial"/>
      <family val="2"/>
    </font>
    <font>
      <sz val="9"/>
      <color indexed="8"/>
      <name val="Arial"/>
      <family val="2"/>
    </font>
    <font>
      <sz val="9"/>
      <name val="Arial"/>
      <family val="2"/>
    </font>
    <font>
      <b/>
      <sz val="9"/>
      <color indexed="8"/>
      <name val="Arial"/>
      <family val="2"/>
    </font>
    <font>
      <b/>
      <sz val="9"/>
      <name val="Arial"/>
      <family val="2"/>
    </font>
    <font>
      <b/>
      <sz val="8"/>
      <color rgb="FFFF0000"/>
      <name val="Arial"/>
      <family val="2"/>
    </font>
    <font>
      <b/>
      <sz val="11"/>
      <name val="Arial"/>
      <family val="2"/>
    </font>
    <font>
      <b/>
      <sz val="14"/>
      <color indexed="8"/>
      <name val="Arial"/>
      <family val="2"/>
    </font>
    <font>
      <sz val="20"/>
      <color indexed="8"/>
      <name val="Arial"/>
      <family val="2"/>
    </font>
    <font>
      <b/>
      <sz val="15"/>
      <color indexed="8"/>
      <name val="Arial"/>
      <family val="2"/>
    </font>
    <font>
      <sz val="25"/>
      <name val="Arial"/>
      <family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55"/>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s>
  <borders count="37">
    <border>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top style="thin">
        <color auto="1"/>
      </top>
      <bottom style="medium">
        <color auto="1"/>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auto="1"/>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1" fillId="0" borderId="0"/>
    <xf numFmtId="164" fontId="1"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cellStyleXfs>
  <cellXfs count="195">
    <xf numFmtId="0" fontId="0" fillId="0" borderId="0" xfId="0"/>
    <xf numFmtId="0" fontId="1" fillId="0" borderId="0" xfId="1"/>
    <xf numFmtId="0" fontId="5" fillId="0" borderId="0" xfId="5" applyFont="1"/>
    <xf numFmtId="0" fontId="7" fillId="0" borderId="9" xfId="5" applyFont="1" applyFill="1" applyBorder="1" applyAlignment="1">
      <alignment horizontal="center" vertical="center"/>
    </xf>
    <xf numFmtId="0" fontId="7" fillId="0" borderId="4" xfId="5" applyFont="1" applyFill="1" applyBorder="1" applyAlignment="1">
      <alignment horizontal="center" vertical="center"/>
    </xf>
    <xf numFmtId="4" fontId="5" fillId="0" borderId="0" xfId="5" applyNumberFormat="1" applyFont="1"/>
    <xf numFmtId="0" fontId="10" fillId="0" borderId="0" xfId="5" applyFont="1" applyBorder="1" applyAlignment="1">
      <alignment horizontal="center" vertical="center" wrapText="1"/>
    </xf>
    <xf numFmtId="4" fontId="10" fillId="0" borderId="0" xfId="5" applyNumberFormat="1" applyFont="1" applyBorder="1" applyAlignment="1">
      <alignment horizontal="center" vertical="center" wrapText="1"/>
    </xf>
    <xf numFmtId="0" fontId="5" fillId="0" borderId="0" xfId="5" applyFont="1" applyBorder="1" applyAlignment="1">
      <alignment vertical="center"/>
    </xf>
    <xf numFmtId="0" fontId="5" fillId="0" borderId="0" xfId="5" applyFont="1" applyBorder="1" applyAlignment="1">
      <alignment horizontal="center" vertical="center"/>
    </xf>
    <xf numFmtId="0" fontId="9" fillId="0" borderId="0" xfId="5" applyFont="1" applyBorder="1" applyAlignment="1">
      <alignment vertical="center"/>
    </xf>
    <xf numFmtId="0" fontId="9" fillId="0" borderId="0" xfId="5" applyFont="1" applyBorder="1" applyAlignment="1">
      <alignment horizontal="center" vertical="center"/>
    </xf>
    <xf numFmtId="0" fontId="5" fillId="0" borderId="0" xfId="5" applyFont="1" applyBorder="1"/>
    <xf numFmtId="0" fontId="1" fillId="0" borderId="0" xfId="1" applyAlignment="1">
      <alignment wrapText="1"/>
    </xf>
    <xf numFmtId="0" fontId="2" fillId="4" borderId="4" xfId="1" applyFont="1" applyFill="1" applyBorder="1" applyAlignment="1">
      <alignment horizontal="left" vertical="center"/>
    </xf>
    <xf numFmtId="0" fontId="2" fillId="4" borderId="18" xfId="1" applyFont="1" applyFill="1" applyBorder="1" applyAlignment="1">
      <alignment horizontal="left" vertical="center"/>
    </xf>
    <xf numFmtId="0" fontId="2" fillId="5" borderId="13" xfId="1" applyFont="1" applyFill="1" applyBorder="1" applyAlignment="1">
      <alignment horizontal="center" vertical="center"/>
    </xf>
    <xf numFmtId="0" fontId="2" fillId="5" borderId="13" xfId="1" applyFont="1" applyFill="1" applyBorder="1" applyAlignment="1">
      <alignment horizontal="center" vertical="center" wrapText="1"/>
    </xf>
    <xf numFmtId="49" fontId="11" fillId="0" borderId="13" xfId="1" applyNumberFormat="1" applyFont="1" applyBorder="1" applyAlignment="1">
      <alignment horizontal="center" vertical="center" wrapText="1"/>
    </xf>
    <xf numFmtId="0" fontId="11" fillId="0" borderId="13" xfId="1" applyFont="1" applyBorder="1" applyAlignment="1">
      <alignment horizontal="right" vertical="center" wrapText="1"/>
    </xf>
    <xf numFmtId="2" fontId="12" fillId="0" borderId="13" xfId="2" applyNumberFormat="1" applyFont="1" applyFill="1" applyBorder="1" applyAlignment="1">
      <alignment horizontal="right"/>
    </xf>
    <xf numFmtId="0" fontId="12" fillId="0" borderId="13" xfId="1" applyFont="1" applyBorder="1" applyAlignment="1">
      <alignment horizontal="right"/>
    </xf>
    <xf numFmtId="0" fontId="12" fillId="0" borderId="13" xfId="1" applyFont="1" applyFill="1" applyBorder="1" applyAlignment="1">
      <alignment horizontal="right"/>
    </xf>
    <xf numFmtId="0" fontId="12" fillId="0" borderId="13" xfId="1" applyFont="1" applyBorder="1" applyAlignment="1">
      <alignment horizontal="right" vertical="center"/>
    </xf>
    <xf numFmtId="49" fontId="13" fillId="5" borderId="13" xfId="1" applyNumberFormat="1" applyFont="1" applyFill="1" applyBorder="1" applyAlignment="1">
      <alignment horizontal="center" vertical="center" wrapText="1"/>
    </xf>
    <xf numFmtId="0" fontId="1" fillId="5" borderId="13" xfId="1" applyFill="1" applyBorder="1" applyAlignment="1">
      <alignment horizontal="right"/>
    </xf>
    <xf numFmtId="0" fontId="1" fillId="0" borderId="0" xfId="1" applyBorder="1" applyAlignment="1">
      <alignment vertical="center"/>
    </xf>
    <xf numFmtId="0" fontId="1" fillId="0" borderId="0" xfId="1" applyBorder="1" applyAlignment="1">
      <alignment vertical="center" wrapText="1"/>
    </xf>
    <xf numFmtId="0" fontId="1" fillId="0" borderId="27" xfId="1" applyBorder="1"/>
    <xf numFmtId="0" fontId="1" fillId="0" borderId="15" xfId="1" applyBorder="1"/>
    <xf numFmtId="0" fontId="1" fillId="0" borderId="16" xfId="1" applyBorder="1"/>
    <xf numFmtId="0" fontId="1" fillId="0" borderId="0" xfId="1" applyFont="1"/>
    <xf numFmtId="0" fontId="2" fillId="0" borderId="29" xfId="1" applyFont="1" applyBorder="1"/>
    <xf numFmtId="0" fontId="1" fillId="0" borderId="0" xfId="1" applyBorder="1"/>
    <xf numFmtId="0" fontId="12" fillId="0" borderId="30" xfId="1" applyFont="1" applyBorder="1"/>
    <xf numFmtId="0" fontId="1" fillId="0" borderId="0" xfId="1" applyBorder="1" applyAlignment="1">
      <alignment wrapText="1"/>
    </xf>
    <xf numFmtId="0" fontId="1" fillId="0" borderId="30" xfId="1" applyBorder="1"/>
    <xf numFmtId="0" fontId="1" fillId="0" borderId="29" xfId="1" applyBorder="1"/>
    <xf numFmtId="0" fontId="1" fillId="0" borderId="29" xfId="1" applyFont="1" applyBorder="1"/>
    <xf numFmtId="0" fontId="14" fillId="0" borderId="29" xfId="1" applyFont="1" applyBorder="1"/>
    <xf numFmtId="0" fontId="14" fillId="0" borderId="0" xfId="1" applyFont="1" applyBorder="1" applyAlignment="1">
      <alignment wrapText="1"/>
    </xf>
    <xf numFmtId="0" fontId="2" fillId="0" borderId="0" xfId="1" applyFont="1" applyBorder="1" applyAlignment="1">
      <alignment horizontal="right"/>
    </xf>
    <xf numFmtId="0" fontId="12" fillId="0" borderId="31" xfId="1" applyFont="1" applyBorder="1"/>
    <xf numFmtId="0" fontId="12" fillId="0" borderId="28" xfId="1" applyFont="1" applyBorder="1" applyAlignment="1">
      <alignment wrapText="1"/>
    </xf>
    <xf numFmtId="0" fontId="1" fillId="0" borderId="28" xfId="1" applyBorder="1"/>
    <xf numFmtId="0" fontId="1" fillId="0" borderId="32" xfId="1" applyBorder="1"/>
    <xf numFmtId="0" fontId="1" fillId="0" borderId="31" xfId="1" applyBorder="1"/>
    <xf numFmtId="10" fontId="11" fillId="0" borderId="13" xfId="1" applyNumberFormat="1" applyFont="1" applyBorder="1" applyAlignment="1">
      <alignment horizontal="right" vertical="center" wrapText="1"/>
    </xf>
    <xf numFmtId="166" fontId="11" fillId="5" borderId="13" xfId="1" applyNumberFormat="1" applyFont="1" applyFill="1" applyBorder="1" applyAlignment="1">
      <alignment horizontal="right" vertical="center" wrapText="1"/>
    </xf>
    <xf numFmtId="166" fontId="1" fillId="5" borderId="13" xfId="1" applyNumberFormat="1" applyFill="1" applyBorder="1" applyAlignment="1">
      <alignment horizontal="right"/>
    </xf>
    <xf numFmtId="166" fontId="11" fillId="3" borderId="13" xfId="1" applyNumberFormat="1" applyFont="1" applyFill="1" applyBorder="1" applyAlignment="1">
      <alignment horizontal="right" vertical="center" wrapText="1"/>
    </xf>
    <xf numFmtId="166" fontId="11" fillId="0" borderId="13" xfId="1" applyNumberFormat="1" applyFont="1" applyFill="1" applyBorder="1" applyAlignment="1">
      <alignment horizontal="right" vertical="center" wrapText="1"/>
    </xf>
    <xf numFmtId="10" fontId="11" fillId="6" borderId="13" xfId="1" applyNumberFormat="1" applyFont="1" applyFill="1" applyBorder="1" applyAlignment="1">
      <alignment horizontal="right" vertical="center" wrapText="1"/>
    </xf>
    <xf numFmtId="166" fontId="13" fillId="6" borderId="13" xfId="1" applyNumberFormat="1" applyFont="1" applyFill="1" applyBorder="1" applyAlignment="1">
      <alignment horizontal="right" vertical="center" wrapText="1"/>
    </xf>
    <xf numFmtId="4" fontId="5" fillId="0" borderId="0" xfId="5" applyNumberFormat="1" applyFont="1" applyBorder="1"/>
    <xf numFmtId="4" fontId="4" fillId="0" borderId="0" xfId="5" applyNumberFormat="1" applyFont="1" applyFill="1" applyBorder="1" applyAlignment="1">
      <alignment horizontal="center" vertical="center" wrapText="1"/>
    </xf>
    <xf numFmtId="0" fontId="7" fillId="0" borderId="13" xfId="5" applyFont="1" applyFill="1" applyBorder="1" applyAlignment="1">
      <alignment horizontal="center" vertical="center"/>
    </xf>
    <xf numFmtId="0" fontId="7" fillId="0" borderId="13" xfId="5" applyFont="1" applyFill="1" applyBorder="1" applyAlignment="1">
      <alignment horizontal="center" vertical="center" wrapText="1"/>
    </xf>
    <xf numFmtId="2" fontId="4" fillId="0" borderId="13" xfId="6" applyNumberFormat="1" applyFont="1" applyFill="1" applyBorder="1" applyAlignment="1">
      <alignment horizontal="center" vertical="center" wrapText="1"/>
    </xf>
    <xf numFmtId="4" fontId="4" fillId="0" borderId="13" xfId="5" applyNumberFormat="1" applyFont="1" applyFill="1" applyBorder="1" applyAlignment="1">
      <alignment horizontal="center" vertical="center" wrapText="1"/>
    </xf>
    <xf numFmtId="0" fontId="4" fillId="0" borderId="13" xfId="5" applyFont="1" applyFill="1" applyBorder="1" applyAlignment="1">
      <alignment horizontal="center" vertical="center" wrapText="1"/>
    </xf>
    <xf numFmtId="49" fontId="4" fillId="0" borderId="13" xfId="5" applyNumberFormat="1" applyFont="1" applyFill="1" applyBorder="1" applyAlignment="1">
      <alignment horizontal="center" vertical="center" wrapText="1"/>
    </xf>
    <xf numFmtId="0" fontId="4" fillId="0" borderId="13" xfId="5" applyFont="1" applyFill="1" applyBorder="1" applyAlignment="1">
      <alignment horizontal="left" vertical="center" wrapText="1"/>
    </xf>
    <xf numFmtId="4" fontId="4" fillId="2" borderId="13" xfId="5" applyNumberFormat="1" applyFont="1" applyFill="1" applyBorder="1" applyAlignment="1">
      <alignment horizontal="center" vertical="center" wrapText="1"/>
    </xf>
    <xf numFmtId="49" fontId="9" fillId="0" borderId="13" xfId="5" applyNumberFormat="1" applyFont="1" applyFill="1" applyBorder="1" applyAlignment="1">
      <alignment horizontal="center" vertical="center" wrapText="1"/>
    </xf>
    <xf numFmtId="0" fontId="9" fillId="0" borderId="13" xfId="5" applyFont="1" applyFill="1" applyBorder="1" applyAlignment="1">
      <alignment horizontal="left" vertical="center" wrapText="1"/>
    </xf>
    <xf numFmtId="2" fontId="9" fillId="0" borderId="13" xfId="6" applyNumberFormat="1" applyFont="1" applyFill="1" applyBorder="1" applyAlignment="1">
      <alignment horizontal="center" vertical="center" wrapText="1"/>
    </xf>
    <xf numFmtId="4" fontId="9" fillId="0" borderId="13" xfId="5" applyNumberFormat="1" applyFont="1" applyFill="1" applyBorder="1" applyAlignment="1">
      <alignment horizontal="center" vertical="center" wrapText="1"/>
    </xf>
    <xf numFmtId="4" fontId="9" fillId="2" borderId="13" xfId="5" applyNumberFormat="1" applyFont="1" applyFill="1" applyBorder="1" applyAlignment="1">
      <alignment horizontal="center" vertical="center" wrapText="1"/>
    </xf>
    <xf numFmtId="49" fontId="9" fillId="0" borderId="13" xfId="5" applyNumberFormat="1" applyFont="1" applyBorder="1" applyAlignment="1">
      <alignment horizontal="center" vertical="center" wrapText="1"/>
    </xf>
    <xf numFmtId="0" fontId="9" fillId="0" borderId="13" xfId="5" applyFont="1" applyBorder="1" applyAlignment="1">
      <alignment horizontal="left" vertical="center" wrapText="1"/>
    </xf>
    <xf numFmtId="164" fontId="9" fillId="0" borderId="13" xfId="6" applyFont="1" applyFill="1" applyBorder="1" applyAlignment="1">
      <alignment horizontal="center" vertical="center" wrapText="1"/>
    </xf>
    <xf numFmtId="4" fontId="9" fillId="0" borderId="13" xfId="5" applyNumberFormat="1" applyFont="1" applyBorder="1" applyAlignment="1">
      <alignment horizontal="center" vertical="center" wrapText="1"/>
    </xf>
    <xf numFmtId="0" fontId="4" fillId="2" borderId="13" xfId="5" applyFont="1" applyFill="1" applyBorder="1" applyAlignment="1">
      <alignment horizontal="center" vertical="center" wrapText="1"/>
    </xf>
    <xf numFmtId="0" fontId="7" fillId="0" borderId="34" xfId="5" applyFont="1" applyFill="1" applyBorder="1" applyAlignment="1">
      <alignment horizontal="left" vertical="center"/>
    </xf>
    <xf numFmtId="0" fontId="8" fillId="7" borderId="13" xfId="5" applyFont="1" applyFill="1" applyBorder="1" applyAlignment="1">
      <alignment horizontal="center" vertical="center" wrapText="1"/>
    </xf>
    <xf numFmtId="49" fontId="8" fillId="7" borderId="13" xfId="5" applyNumberFormat="1" applyFont="1" applyFill="1" applyBorder="1" applyAlignment="1">
      <alignment horizontal="center" vertical="center" wrapText="1"/>
    </xf>
    <xf numFmtId="0" fontId="8" fillId="7" borderId="13" xfId="5" applyFont="1" applyFill="1" applyBorder="1" applyAlignment="1">
      <alignment horizontal="left" vertical="center" wrapText="1"/>
    </xf>
    <xf numFmtId="2" fontId="4" fillId="7" borderId="13" xfId="6" applyNumberFormat="1" applyFont="1" applyFill="1" applyBorder="1" applyAlignment="1">
      <alignment horizontal="center" vertical="center" wrapText="1"/>
    </xf>
    <xf numFmtId="4" fontId="4" fillId="7" borderId="13" xfId="5" applyNumberFormat="1" applyFont="1" applyFill="1" applyBorder="1" applyAlignment="1">
      <alignment horizontal="center" vertical="center" wrapText="1"/>
    </xf>
    <xf numFmtId="0" fontId="2" fillId="4" borderId="13" xfId="1" applyFont="1" applyFill="1" applyBorder="1" applyAlignment="1">
      <alignment vertical="center"/>
    </xf>
    <xf numFmtId="166" fontId="2" fillId="4" borderId="13" xfId="1" applyNumberFormat="1" applyFont="1" applyFill="1" applyBorder="1" applyAlignment="1">
      <alignment vertical="center"/>
    </xf>
    <xf numFmtId="166" fontId="4" fillId="0" borderId="13" xfId="5" applyNumberFormat="1" applyFont="1" applyFill="1" applyBorder="1" applyAlignment="1">
      <alignment horizontal="center" vertical="center" wrapText="1"/>
    </xf>
    <xf numFmtId="166" fontId="15" fillId="0" borderId="13" xfId="5" applyNumberFormat="1" applyFont="1" applyFill="1" applyBorder="1" applyAlignment="1">
      <alignment horizontal="center" vertical="center" wrapText="1"/>
    </xf>
    <xf numFmtId="166" fontId="15" fillId="7" borderId="13" xfId="5" applyNumberFormat="1" applyFont="1" applyFill="1" applyBorder="1" applyAlignment="1">
      <alignment horizontal="center" vertical="center" wrapText="1"/>
    </xf>
    <xf numFmtId="166" fontId="15" fillId="2" borderId="13" xfId="5" applyNumberFormat="1" applyFont="1" applyFill="1" applyBorder="1" applyAlignment="1">
      <alignment horizontal="center" vertical="center" wrapText="1"/>
    </xf>
    <xf numFmtId="166" fontId="15" fillId="0" borderId="13" xfId="0" applyNumberFormat="1" applyFont="1" applyBorder="1" applyAlignment="1">
      <alignment horizontal="center" vertical="center"/>
    </xf>
    <xf numFmtId="4" fontId="6" fillId="0" borderId="35" xfId="5" applyNumberFormat="1" applyFont="1" applyBorder="1" applyAlignment="1">
      <alignment horizontal="center" vertical="center" wrapText="1"/>
    </xf>
    <xf numFmtId="0" fontId="17" fillId="0" borderId="24" xfId="5" applyFont="1" applyFill="1" applyBorder="1" applyAlignment="1">
      <alignment horizontal="center" vertical="center"/>
    </xf>
    <xf numFmtId="10" fontId="17" fillId="3" borderId="36" xfId="4" applyNumberFormat="1" applyFont="1" applyFill="1" applyBorder="1" applyAlignment="1">
      <alignment horizontal="center" vertical="center"/>
    </xf>
    <xf numFmtId="0" fontId="4" fillId="6" borderId="13" xfId="5" applyFont="1" applyFill="1" applyBorder="1" applyAlignment="1">
      <alignment horizontal="center" vertical="center" wrapText="1"/>
    </xf>
    <xf numFmtId="49" fontId="4" fillId="6" borderId="13" xfId="5" applyNumberFormat="1" applyFont="1" applyFill="1" applyBorder="1" applyAlignment="1">
      <alignment horizontal="center" vertical="center" wrapText="1"/>
    </xf>
    <xf numFmtId="0" fontId="4" fillId="6" borderId="13" xfId="5" applyFont="1" applyFill="1" applyBorder="1" applyAlignment="1">
      <alignment horizontal="left" vertical="center" wrapText="1"/>
    </xf>
    <xf numFmtId="2" fontId="4" fillId="6" borderId="13" xfId="6" applyNumberFormat="1" applyFont="1" applyFill="1" applyBorder="1" applyAlignment="1">
      <alignment horizontal="center" vertical="center" wrapText="1"/>
    </xf>
    <xf numFmtId="4" fontId="4" fillId="6" borderId="13" xfId="5" applyNumberFormat="1" applyFont="1" applyFill="1" applyBorder="1" applyAlignment="1">
      <alignment horizontal="center" vertical="center" wrapText="1"/>
    </xf>
    <xf numFmtId="166" fontId="15" fillId="6" borderId="13" xfId="5" applyNumberFormat="1" applyFont="1" applyFill="1" applyBorder="1" applyAlignment="1">
      <alignment horizontal="center" vertical="center" wrapText="1"/>
    </xf>
    <xf numFmtId="0" fontId="8" fillId="6" borderId="13" xfId="5" applyFont="1" applyFill="1" applyBorder="1" applyAlignment="1">
      <alignment horizontal="left" vertical="center" wrapText="1"/>
    </xf>
    <xf numFmtId="49" fontId="4" fillId="2" borderId="13" xfId="5" applyNumberFormat="1" applyFont="1" applyFill="1" applyBorder="1" applyAlignment="1">
      <alignment horizontal="center" vertical="center" wrapText="1"/>
    </xf>
    <xf numFmtId="0" fontId="4" fillId="2" borderId="13" xfId="5" applyFont="1" applyFill="1" applyBorder="1" applyAlignment="1">
      <alignment horizontal="left" vertical="center" wrapText="1"/>
    </xf>
    <xf numFmtId="2" fontId="4" fillId="2" borderId="13" xfId="6" applyNumberFormat="1" applyFont="1" applyFill="1" applyBorder="1" applyAlignment="1">
      <alignment horizontal="center" vertical="center" wrapText="1"/>
    </xf>
    <xf numFmtId="166" fontId="15" fillId="6" borderId="13" xfId="0" applyNumberFormat="1" applyFont="1" applyFill="1" applyBorder="1" applyAlignment="1">
      <alignment horizontal="center" vertical="center"/>
    </xf>
    <xf numFmtId="0" fontId="8" fillId="6" borderId="13" xfId="5" applyFont="1" applyFill="1" applyBorder="1" applyAlignment="1">
      <alignment horizontal="center" vertical="center" wrapText="1"/>
    </xf>
    <xf numFmtId="49" fontId="8" fillId="6" borderId="13" xfId="5" applyNumberFormat="1" applyFont="1" applyFill="1" applyBorder="1" applyAlignment="1">
      <alignment horizontal="center" vertical="center" wrapText="1"/>
    </xf>
    <xf numFmtId="0" fontId="9" fillId="6" borderId="13" xfId="5" applyFont="1" applyFill="1" applyBorder="1" applyAlignment="1">
      <alignment horizontal="center" vertical="center" wrapText="1"/>
    </xf>
    <xf numFmtId="49" fontId="9" fillId="6" borderId="13" xfId="5" applyNumberFormat="1" applyFont="1" applyFill="1" applyBorder="1" applyAlignment="1">
      <alignment horizontal="center" vertical="center" wrapText="1"/>
    </xf>
    <xf numFmtId="2" fontId="9" fillId="6" borderId="13" xfId="6" applyNumberFormat="1" applyFont="1" applyFill="1" applyBorder="1" applyAlignment="1">
      <alignment horizontal="center" vertical="center" wrapText="1"/>
    </xf>
    <xf numFmtId="4" fontId="9" fillId="6" borderId="13" xfId="5" applyNumberFormat="1" applyFont="1" applyFill="1" applyBorder="1" applyAlignment="1">
      <alignment horizontal="center" vertical="center" wrapText="1"/>
    </xf>
    <xf numFmtId="0" fontId="10" fillId="6" borderId="13" xfId="5" applyFont="1" applyFill="1" applyBorder="1" applyAlignment="1">
      <alignment horizontal="left" vertical="center" wrapText="1"/>
    </xf>
    <xf numFmtId="0" fontId="9" fillId="2" borderId="13" xfId="5" applyFont="1" applyFill="1" applyBorder="1" applyAlignment="1">
      <alignment horizontal="center" vertical="center" wrapText="1"/>
    </xf>
    <xf numFmtId="49" fontId="9" fillId="2" borderId="13" xfId="5" applyNumberFormat="1" applyFont="1" applyFill="1" applyBorder="1" applyAlignment="1">
      <alignment horizontal="center" vertical="center" wrapText="1"/>
    </xf>
    <xf numFmtId="0" fontId="10" fillId="2" borderId="13" xfId="5" applyFont="1" applyFill="1" applyBorder="1" applyAlignment="1">
      <alignment horizontal="left" vertical="center" wrapText="1"/>
    </xf>
    <xf numFmtId="2" fontId="9" fillId="2" borderId="13" xfId="6" applyNumberFormat="1" applyFont="1" applyFill="1" applyBorder="1" applyAlignment="1">
      <alignment horizontal="center" vertical="center" wrapText="1"/>
    </xf>
    <xf numFmtId="0" fontId="9" fillId="2" borderId="13" xfId="5" applyFont="1" applyFill="1" applyBorder="1" applyAlignment="1">
      <alignment horizontal="left" vertical="center" wrapText="1"/>
    </xf>
    <xf numFmtId="0" fontId="9" fillId="2" borderId="13" xfId="5" applyFont="1" applyFill="1" applyBorder="1" applyAlignment="1">
      <alignment horizontal="left" vertical="top" wrapText="1"/>
    </xf>
    <xf numFmtId="0" fontId="5" fillId="0" borderId="0" xfId="5" applyFont="1" applyAlignment="1">
      <alignment vertical="top"/>
    </xf>
    <xf numFmtId="0" fontId="9" fillId="0" borderId="13" xfId="5" applyFont="1" applyBorder="1" applyAlignment="1">
      <alignment horizontal="left" vertical="top" wrapText="1"/>
    </xf>
    <xf numFmtId="0" fontId="10" fillId="8" borderId="13" xfId="5" applyFont="1" applyFill="1" applyBorder="1" applyAlignment="1">
      <alignment horizontal="left" vertical="center" wrapText="1"/>
    </xf>
    <xf numFmtId="0" fontId="9" fillId="8" borderId="13" xfId="5" applyFont="1" applyFill="1" applyBorder="1" applyAlignment="1">
      <alignment horizontal="center" vertical="center" wrapText="1"/>
    </xf>
    <xf numFmtId="49" fontId="9" fillId="8" borderId="13" xfId="5" applyNumberFormat="1" applyFont="1" applyFill="1" applyBorder="1" applyAlignment="1">
      <alignment horizontal="center" vertical="center" wrapText="1"/>
    </xf>
    <xf numFmtId="164" fontId="9" fillId="8" borderId="13" xfId="6" applyFont="1" applyFill="1" applyBorder="1" applyAlignment="1">
      <alignment horizontal="center" vertical="center" wrapText="1"/>
    </xf>
    <xf numFmtId="4" fontId="9" fillId="8" borderId="13" xfId="5" applyNumberFormat="1" applyFont="1" applyFill="1" applyBorder="1" applyAlignment="1">
      <alignment horizontal="center" vertical="center" wrapText="1"/>
    </xf>
    <xf numFmtId="166" fontId="15" fillId="8" borderId="13" xfId="0" applyNumberFormat="1" applyFont="1" applyFill="1" applyBorder="1" applyAlignment="1">
      <alignment horizontal="center" vertical="center"/>
    </xf>
    <xf numFmtId="166" fontId="15" fillId="2" borderId="13" xfId="0" applyNumberFormat="1" applyFont="1" applyFill="1" applyBorder="1" applyAlignment="1">
      <alignment horizontal="center" vertical="center"/>
    </xf>
    <xf numFmtId="0" fontId="7" fillId="0" borderId="6" xfId="5" applyFont="1" applyFill="1" applyBorder="1" applyAlignment="1">
      <alignment vertical="center" wrapText="1"/>
    </xf>
    <xf numFmtId="0" fontId="1" fillId="0" borderId="13" xfId="1" applyBorder="1" applyAlignment="1"/>
    <xf numFmtId="166" fontId="4" fillId="2" borderId="13" xfId="5" applyNumberFormat="1" applyFont="1" applyFill="1" applyBorder="1" applyAlignment="1">
      <alignment horizontal="center" vertical="center" wrapText="1"/>
    </xf>
    <xf numFmtId="164" fontId="9" fillId="2" borderId="13" xfId="6" applyFont="1" applyFill="1" applyBorder="1" applyAlignment="1">
      <alignment horizontal="center" vertical="center" wrapText="1"/>
    </xf>
    <xf numFmtId="49" fontId="4" fillId="3" borderId="13" xfId="5" applyNumberFormat="1" applyFont="1" applyFill="1" applyBorder="1" applyAlignment="1">
      <alignment horizontal="center" vertical="center" wrapText="1"/>
    </xf>
    <xf numFmtId="0" fontId="0" fillId="0" borderId="0" xfId="0" applyAlignment="1">
      <alignment vertical="center"/>
    </xf>
    <xf numFmtId="0" fontId="0" fillId="0" borderId="13" xfId="0" applyBorder="1"/>
    <xf numFmtId="0" fontId="0" fillId="0" borderId="13" xfId="0" applyBorder="1" applyAlignment="1">
      <alignment vertical="center"/>
    </xf>
    <xf numFmtId="0" fontId="0" fillId="0" borderId="0" xfId="0" applyAlignment="1">
      <alignment horizontal="center" vertical="center"/>
    </xf>
    <xf numFmtId="0" fontId="5" fillId="2" borderId="0" xfId="5" applyFont="1" applyFill="1"/>
    <xf numFmtId="49" fontId="11" fillId="0" borderId="13" xfId="1" applyNumberFormat="1" applyFont="1" applyBorder="1" applyAlignment="1">
      <alignment horizontal="center" vertical="center" wrapText="1"/>
    </xf>
    <xf numFmtId="49" fontId="4" fillId="7" borderId="13" xfId="5" applyNumberFormat="1" applyFont="1" applyFill="1" applyBorder="1" applyAlignment="1">
      <alignment horizontal="center" vertical="center" wrapText="1"/>
    </xf>
    <xf numFmtId="0" fontId="5" fillId="0" borderId="28" xfId="5" applyFont="1" applyBorder="1" applyAlignment="1">
      <alignment horizontal="center" vertical="center"/>
    </xf>
    <xf numFmtId="0" fontId="5" fillId="0" borderId="0" xfId="5" applyFont="1" applyBorder="1" applyAlignment="1">
      <alignment horizontal="center" vertical="center"/>
    </xf>
    <xf numFmtId="0" fontId="9" fillId="0" borderId="15" xfId="5" applyFont="1" applyBorder="1" applyAlignment="1">
      <alignment horizontal="center" vertical="center"/>
    </xf>
    <xf numFmtId="0" fontId="9" fillId="0" borderId="0" xfId="5" applyFont="1" applyBorder="1" applyAlignment="1">
      <alignment horizontal="center" vertical="center"/>
    </xf>
    <xf numFmtId="0" fontId="7" fillId="0" borderId="0" xfId="5" applyFont="1" applyFill="1" applyBorder="1" applyAlignment="1">
      <alignment horizontal="center" vertical="center" wrapText="1"/>
    </xf>
    <xf numFmtId="0" fontId="6" fillId="0" borderId="19" xfId="5" applyFont="1" applyBorder="1" applyAlignment="1">
      <alignment horizontal="right" vertical="center" wrapText="1"/>
    </xf>
    <xf numFmtId="0" fontId="6" fillId="0" borderId="7" xfId="5" applyFont="1" applyBorder="1" applyAlignment="1">
      <alignment horizontal="right" vertical="center" wrapText="1"/>
    </xf>
    <xf numFmtId="0" fontId="6" fillId="0" borderId="33" xfId="5" applyFont="1" applyBorder="1" applyAlignment="1">
      <alignment horizontal="right" vertical="center" wrapText="1"/>
    </xf>
    <xf numFmtId="0" fontId="7" fillId="0" borderId="6" xfId="5" applyFont="1" applyFill="1" applyBorder="1" applyAlignment="1">
      <alignment horizontal="left" vertical="top"/>
    </xf>
    <xf numFmtId="0" fontId="7" fillId="0" borderId="15" xfId="5" applyFont="1" applyFill="1" applyBorder="1" applyAlignment="1">
      <alignment horizontal="left" vertical="top"/>
    </xf>
    <xf numFmtId="0" fontId="7" fillId="0" borderId="18" xfId="5" applyFont="1" applyFill="1" applyBorder="1" applyAlignment="1">
      <alignment horizontal="left" vertical="top"/>
    </xf>
    <xf numFmtId="0" fontId="16" fillId="3" borderId="13" xfId="5" applyFont="1" applyFill="1" applyBorder="1" applyAlignment="1">
      <alignment horizontal="left" vertical="center"/>
    </xf>
    <xf numFmtId="0" fontId="16" fillId="3" borderId="17" xfId="5" applyFont="1" applyFill="1" applyBorder="1" applyAlignment="1">
      <alignment horizontal="left" vertical="center"/>
    </xf>
    <xf numFmtId="0" fontId="16" fillId="3" borderId="14" xfId="5" applyFont="1" applyFill="1" applyBorder="1" applyAlignment="1">
      <alignment horizontal="left" vertical="center"/>
    </xf>
    <xf numFmtId="0" fontId="7" fillId="0" borderId="4" xfId="5" applyFont="1" applyFill="1" applyBorder="1" applyAlignment="1">
      <alignment horizontal="center" vertical="center"/>
    </xf>
    <xf numFmtId="0" fontId="7" fillId="0" borderId="5" xfId="5" applyFont="1" applyFill="1" applyBorder="1" applyAlignment="1">
      <alignment horizontal="center" vertical="center"/>
    </xf>
    <xf numFmtId="0" fontId="2" fillId="0" borderId="6" xfId="5" applyFont="1" applyFill="1" applyBorder="1" applyAlignment="1">
      <alignment horizontal="left" vertical="center"/>
    </xf>
    <xf numFmtId="0" fontId="2" fillId="0" borderId="28" xfId="5" applyFont="1" applyFill="1" applyBorder="1" applyAlignment="1">
      <alignment horizontal="left" vertical="center"/>
    </xf>
    <xf numFmtId="0" fontId="2" fillId="0" borderId="32" xfId="5" applyFont="1" applyFill="1" applyBorder="1" applyAlignment="1">
      <alignment horizontal="left" vertical="center"/>
    </xf>
    <xf numFmtId="0" fontId="7" fillId="0" borderId="27" xfId="5" applyFont="1" applyFill="1" applyBorder="1" applyAlignment="1">
      <alignment horizontal="center" vertical="center"/>
    </xf>
    <xf numFmtId="0" fontId="7" fillId="0" borderId="21" xfId="5" applyFont="1" applyFill="1" applyBorder="1" applyAlignment="1">
      <alignment horizontal="center" vertical="center"/>
    </xf>
    <xf numFmtId="0" fontId="7" fillId="0" borderId="16" xfId="5" applyFont="1" applyFill="1" applyBorder="1" applyAlignment="1">
      <alignment horizontal="left" vertical="center"/>
    </xf>
    <xf numFmtId="0" fontId="7" fillId="0" borderId="20" xfId="5" applyFont="1" applyFill="1" applyBorder="1" applyAlignment="1">
      <alignment horizontal="left" vertical="center"/>
    </xf>
    <xf numFmtId="0" fontId="7" fillId="0" borderId="19" xfId="5" applyFont="1" applyFill="1" applyBorder="1" applyAlignment="1">
      <alignment horizontal="left" vertical="center" wrapText="1"/>
    </xf>
    <xf numFmtId="0" fontId="7" fillId="0" borderId="7" xfId="5" applyFont="1" applyFill="1" applyBorder="1" applyAlignment="1">
      <alignment horizontal="left" vertical="center" wrapText="1"/>
    </xf>
    <xf numFmtId="0" fontId="7" fillId="0" borderId="20" xfId="5" applyFont="1" applyFill="1" applyBorder="1" applyAlignment="1">
      <alignment horizontal="left" vertical="center" wrapText="1"/>
    </xf>
    <xf numFmtId="0" fontId="7" fillId="0" borderId="13" xfId="5" applyFont="1" applyFill="1" applyBorder="1" applyAlignment="1">
      <alignment horizontal="left" vertical="center" wrapText="1"/>
    </xf>
    <xf numFmtId="0" fontId="7" fillId="0" borderId="25" xfId="5" applyFont="1" applyFill="1" applyBorder="1" applyAlignment="1">
      <alignment horizontal="left" vertical="top"/>
    </xf>
    <xf numFmtId="0" fontId="7" fillId="0" borderId="23" xfId="5" applyFont="1" applyFill="1" applyBorder="1" applyAlignment="1">
      <alignment horizontal="left" vertical="top"/>
    </xf>
    <xf numFmtId="0" fontId="7" fillId="0" borderId="26" xfId="5" applyFont="1" applyFill="1" applyBorder="1" applyAlignment="1">
      <alignment horizontal="left" vertical="top"/>
    </xf>
    <xf numFmtId="0" fontId="7" fillId="0" borderId="1" xfId="5" applyFont="1" applyFill="1" applyBorder="1" applyAlignment="1">
      <alignment horizontal="left" vertical="center"/>
    </xf>
    <xf numFmtId="0" fontId="7" fillId="0" borderId="2" xfId="5" applyFont="1" applyFill="1" applyBorder="1" applyAlignment="1">
      <alignment horizontal="left" vertical="center"/>
    </xf>
    <xf numFmtId="0" fontId="7" fillId="0" borderId="22" xfId="5" applyFont="1" applyFill="1" applyBorder="1" applyAlignment="1">
      <alignment horizontal="left" vertical="center"/>
    </xf>
    <xf numFmtId="0" fontId="5" fillId="0" borderId="0" xfId="5" applyFont="1" applyAlignment="1">
      <alignment horizontal="center"/>
    </xf>
    <xf numFmtId="0" fontId="18" fillId="0" borderId="8" xfId="5" applyFont="1" applyBorder="1" applyAlignment="1">
      <alignment horizontal="center" vertical="center" wrapText="1"/>
    </xf>
    <xf numFmtId="0" fontId="18" fillId="0" borderId="9" xfId="5" applyFont="1" applyBorder="1" applyAlignment="1">
      <alignment horizontal="center" vertical="center" wrapText="1"/>
    </xf>
    <xf numFmtId="0" fontId="18" fillId="0" borderId="10" xfId="5" applyFont="1" applyBorder="1" applyAlignment="1">
      <alignment horizontal="center" vertical="center" wrapText="1"/>
    </xf>
    <xf numFmtId="0" fontId="5" fillId="0" borderId="7" xfId="5" applyFont="1" applyFill="1" applyBorder="1" applyAlignment="1">
      <alignment horizontal="center"/>
    </xf>
    <xf numFmtId="0" fontId="19" fillId="0" borderId="11" xfId="5" applyFont="1" applyFill="1" applyBorder="1" applyAlignment="1">
      <alignment horizontal="center" vertical="center"/>
    </xf>
    <xf numFmtId="0" fontId="19" fillId="0" borderId="12" xfId="5" applyFont="1" applyFill="1" applyBorder="1" applyAlignment="1">
      <alignment horizontal="center" vertical="center"/>
    </xf>
    <xf numFmtId="0" fontId="19" fillId="0" borderId="3" xfId="5" applyFont="1" applyFill="1" applyBorder="1" applyAlignment="1">
      <alignment horizontal="center" vertical="center"/>
    </xf>
    <xf numFmtId="0" fontId="20" fillId="0" borderId="13" xfId="1" applyFont="1" applyBorder="1" applyAlignment="1">
      <alignment horizontal="center" vertical="center" wrapText="1"/>
    </xf>
    <xf numFmtId="0" fontId="1" fillId="0" borderId="13" xfId="1" applyBorder="1" applyAlignment="1">
      <alignment horizontal="center" vertical="center" wrapText="1"/>
    </xf>
    <xf numFmtId="0" fontId="2" fillId="4" borderId="13" xfId="1" applyFont="1" applyFill="1" applyBorder="1" applyAlignment="1">
      <alignment horizontal="left" vertical="center"/>
    </xf>
    <xf numFmtId="0" fontId="2" fillId="5" borderId="13" xfId="1" applyFont="1" applyFill="1" applyBorder="1" applyAlignment="1">
      <alignment horizontal="center" vertical="center"/>
    </xf>
    <xf numFmtId="0" fontId="2" fillId="0" borderId="27" xfId="1" applyFont="1" applyBorder="1" applyAlignment="1">
      <alignment horizontal="center" wrapText="1"/>
    </xf>
    <xf numFmtId="0" fontId="2" fillId="0" borderId="15" xfId="1" applyFont="1" applyBorder="1" applyAlignment="1">
      <alignment horizontal="center" wrapText="1"/>
    </xf>
    <xf numFmtId="0" fontId="2" fillId="0" borderId="16" xfId="1" applyFont="1" applyBorder="1" applyAlignment="1">
      <alignment horizontal="center" wrapText="1"/>
    </xf>
    <xf numFmtId="0" fontId="2" fillId="0" borderId="29" xfId="1" applyFont="1" applyBorder="1" applyAlignment="1">
      <alignment horizontal="center" wrapText="1"/>
    </xf>
    <xf numFmtId="0" fontId="2" fillId="0" borderId="0" xfId="1" applyFont="1" applyBorder="1" applyAlignment="1">
      <alignment horizontal="center" wrapText="1"/>
    </xf>
    <xf numFmtId="0" fontId="2" fillId="0" borderId="30" xfId="1" applyFont="1" applyBorder="1" applyAlignment="1">
      <alignment horizontal="center" wrapText="1"/>
    </xf>
    <xf numFmtId="0" fontId="1" fillId="0" borderId="13" xfId="1" applyBorder="1" applyAlignment="1">
      <alignment horizontal="center" vertical="center"/>
    </xf>
    <xf numFmtId="0" fontId="2" fillId="4" borderId="13" xfId="1" applyFont="1" applyFill="1" applyBorder="1" applyAlignment="1">
      <alignment horizontal="center" vertical="center"/>
    </xf>
    <xf numFmtId="0" fontId="2" fillId="4" borderId="17" xfId="1" applyFont="1" applyFill="1" applyBorder="1" applyAlignment="1">
      <alignment horizontal="left" vertical="center"/>
    </xf>
    <xf numFmtId="166" fontId="5" fillId="0" borderId="0" xfId="5" applyNumberFormat="1" applyFont="1"/>
    <xf numFmtId="166" fontId="5" fillId="0" borderId="0" xfId="5" applyNumberFormat="1" applyFont="1" applyBorder="1"/>
    <xf numFmtId="4" fontId="4" fillId="0" borderId="0" xfId="5" applyNumberFormat="1" applyFont="1" applyFill="1" applyBorder="1" applyAlignment="1">
      <alignment horizontal="right" vertical="center" wrapText="1"/>
    </xf>
    <xf numFmtId="0" fontId="12" fillId="2" borderId="13" xfId="1" applyFont="1" applyFill="1" applyBorder="1" applyAlignment="1">
      <alignment horizontal="right" vertical="center"/>
    </xf>
    <xf numFmtId="2" fontId="12" fillId="2" borderId="13" xfId="1" applyNumberFormat="1" applyFont="1" applyFill="1" applyBorder="1" applyAlignment="1">
      <alignment horizontal="right" vertical="center"/>
    </xf>
    <xf numFmtId="166" fontId="11" fillId="2" borderId="13" xfId="1" applyNumberFormat="1" applyFont="1" applyFill="1" applyBorder="1" applyAlignment="1">
      <alignment horizontal="right" vertical="center" wrapText="1"/>
    </xf>
  </cellXfs>
  <cellStyles count="7">
    <cellStyle name="Moeda 2" xfId="3"/>
    <cellStyle name="Normal" xfId="0" builtinId="0"/>
    <cellStyle name="Normal 2" xfId="1"/>
    <cellStyle name="Normal 3" xfId="5"/>
    <cellStyle name="Porcentagem 2" xfId="4"/>
    <cellStyle name="Vírgula 2" xfId="2"/>
    <cellStyle name="Vírgula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0</xdr:row>
      <xdr:rowOff>57150</xdr:rowOff>
    </xdr:from>
    <xdr:to>
      <xdr:col>1</xdr:col>
      <xdr:colOff>474133</xdr:colOff>
      <xdr:row>0</xdr:row>
      <xdr:rowOff>1009650</xdr:rowOff>
    </xdr:to>
    <xdr:pic>
      <xdr:nvPicPr>
        <xdr:cNvPr id="4"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57150"/>
          <a:ext cx="902758"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37</xdr:row>
      <xdr:rowOff>38100</xdr:rowOff>
    </xdr:from>
    <xdr:to>
      <xdr:col>7</xdr:col>
      <xdr:colOff>1152525</xdr:colOff>
      <xdr:row>37</xdr:row>
      <xdr:rowOff>38100</xdr:rowOff>
    </xdr:to>
    <xdr:sp macro="" textlink="">
      <xdr:nvSpPr>
        <xdr:cNvPr id="4" name="Line 8">
          <a:extLst>
            <a:ext uri="{FF2B5EF4-FFF2-40B4-BE49-F238E27FC236}">
              <a16:creationId xmlns:a16="http://schemas.microsoft.com/office/drawing/2014/main" id="{00000000-0008-0000-0100-000004000000}"/>
            </a:ext>
          </a:extLst>
        </xdr:cNvPr>
        <xdr:cNvSpPr>
          <a:spLocks noChangeShapeType="1"/>
        </xdr:cNvSpPr>
      </xdr:nvSpPr>
      <xdr:spPr bwMode="auto">
        <a:xfrm>
          <a:off x="76200" y="6829425"/>
          <a:ext cx="10563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939800</xdr:colOff>
      <xdr:row>0</xdr:row>
      <xdr:rowOff>76200</xdr:rowOff>
    </xdr:from>
    <xdr:to>
      <xdr:col>0</xdr:col>
      <xdr:colOff>1955800</xdr:colOff>
      <xdr:row>0</xdr:row>
      <xdr:rowOff>1148182</xdr:rowOff>
    </xdr:to>
    <xdr:pic>
      <xdr:nvPicPr>
        <xdr:cNvPr id="6"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9800" y="76200"/>
          <a:ext cx="1016000" cy="10719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showGridLines="0" showZeros="0" tabSelected="1" view="pageBreakPreview" zoomScaleNormal="100" zoomScaleSheetLayoutView="100" workbookViewId="0">
      <selection activeCell="K58" sqref="K58"/>
    </sheetView>
  </sheetViews>
  <sheetFormatPr defaultRowHeight="12.75" x14ac:dyDescent="0.2"/>
  <cols>
    <col min="1" max="1" width="9.5703125" style="2" bestFit="1" customWidth="1"/>
    <col min="2" max="2" width="10.7109375" style="2" bestFit="1" customWidth="1"/>
    <col min="3" max="3" width="48.5703125" style="2" customWidth="1"/>
    <col min="4" max="4" width="12.140625" style="2" customWidth="1"/>
    <col min="5" max="7" width="12.28515625" style="2" customWidth="1"/>
    <col min="8" max="8" width="12.7109375" style="2" bestFit="1" customWidth="1"/>
    <col min="9" max="9" width="18.140625" style="2" customWidth="1"/>
    <col min="10" max="256" width="9.140625" style="2"/>
    <col min="257" max="257" width="5.42578125" style="2" bestFit="1" customWidth="1"/>
    <col min="258" max="258" width="10.7109375" style="2" bestFit="1" customWidth="1"/>
    <col min="259" max="259" width="48" style="2" customWidth="1"/>
    <col min="260" max="260" width="11" style="2" customWidth="1"/>
    <col min="261" max="264" width="12.28515625" style="2" customWidth="1"/>
    <col min="265" max="265" width="18.140625" style="2" customWidth="1"/>
    <col min="266" max="512" width="9.140625" style="2"/>
    <col min="513" max="513" width="5.42578125" style="2" bestFit="1" customWidth="1"/>
    <col min="514" max="514" width="10.7109375" style="2" bestFit="1" customWidth="1"/>
    <col min="515" max="515" width="48" style="2" customWidth="1"/>
    <col min="516" max="516" width="11" style="2" customWidth="1"/>
    <col min="517" max="520" width="12.28515625" style="2" customWidth="1"/>
    <col min="521" max="521" width="18.140625" style="2" customWidth="1"/>
    <col min="522" max="768" width="9.140625" style="2"/>
    <col min="769" max="769" width="5.42578125" style="2" bestFit="1" customWidth="1"/>
    <col min="770" max="770" width="10.7109375" style="2" bestFit="1" customWidth="1"/>
    <col min="771" max="771" width="48" style="2" customWidth="1"/>
    <col min="772" max="772" width="11" style="2" customWidth="1"/>
    <col min="773" max="776" width="12.28515625" style="2" customWidth="1"/>
    <col min="777" max="777" width="18.140625" style="2" customWidth="1"/>
    <col min="778" max="1024" width="9.140625" style="2"/>
    <col min="1025" max="1025" width="5.42578125" style="2" bestFit="1" customWidth="1"/>
    <col min="1026" max="1026" width="10.7109375" style="2" bestFit="1" customWidth="1"/>
    <col min="1027" max="1027" width="48" style="2" customWidth="1"/>
    <col min="1028" max="1028" width="11" style="2" customWidth="1"/>
    <col min="1029" max="1032" width="12.28515625" style="2" customWidth="1"/>
    <col min="1033" max="1033" width="18.140625" style="2" customWidth="1"/>
    <col min="1034" max="1280" width="9.140625" style="2"/>
    <col min="1281" max="1281" width="5.42578125" style="2" bestFit="1" customWidth="1"/>
    <col min="1282" max="1282" width="10.7109375" style="2" bestFit="1" customWidth="1"/>
    <col min="1283" max="1283" width="48" style="2" customWidth="1"/>
    <col min="1284" max="1284" width="11" style="2" customWidth="1"/>
    <col min="1285" max="1288" width="12.28515625" style="2" customWidth="1"/>
    <col min="1289" max="1289" width="18.140625" style="2" customWidth="1"/>
    <col min="1290" max="1536" width="9.140625" style="2"/>
    <col min="1537" max="1537" width="5.42578125" style="2" bestFit="1" customWidth="1"/>
    <col min="1538" max="1538" width="10.7109375" style="2" bestFit="1" customWidth="1"/>
    <col min="1539" max="1539" width="48" style="2" customWidth="1"/>
    <col min="1540" max="1540" width="11" style="2" customWidth="1"/>
    <col min="1541" max="1544" width="12.28515625" style="2" customWidth="1"/>
    <col min="1545" max="1545" width="18.140625" style="2" customWidth="1"/>
    <col min="1546" max="1792" width="9.140625" style="2"/>
    <col min="1793" max="1793" width="5.42578125" style="2" bestFit="1" customWidth="1"/>
    <col min="1794" max="1794" width="10.7109375" style="2" bestFit="1" customWidth="1"/>
    <col min="1795" max="1795" width="48" style="2" customWidth="1"/>
    <col min="1796" max="1796" width="11" style="2" customWidth="1"/>
    <col min="1797" max="1800" width="12.28515625" style="2" customWidth="1"/>
    <col min="1801" max="1801" width="18.140625" style="2" customWidth="1"/>
    <col min="1802" max="2048" width="9.140625" style="2"/>
    <col min="2049" max="2049" width="5.42578125" style="2" bestFit="1" customWidth="1"/>
    <col min="2050" max="2050" width="10.7109375" style="2" bestFit="1" customWidth="1"/>
    <col min="2051" max="2051" width="48" style="2" customWidth="1"/>
    <col min="2052" max="2052" width="11" style="2" customWidth="1"/>
    <col min="2053" max="2056" width="12.28515625" style="2" customWidth="1"/>
    <col min="2057" max="2057" width="18.140625" style="2" customWidth="1"/>
    <col min="2058" max="2304" width="9.140625" style="2"/>
    <col min="2305" max="2305" width="5.42578125" style="2" bestFit="1" customWidth="1"/>
    <col min="2306" max="2306" width="10.7109375" style="2" bestFit="1" customWidth="1"/>
    <col min="2307" max="2307" width="48" style="2" customWidth="1"/>
    <col min="2308" max="2308" width="11" style="2" customWidth="1"/>
    <col min="2309" max="2312" width="12.28515625" style="2" customWidth="1"/>
    <col min="2313" max="2313" width="18.140625" style="2" customWidth="1"/>
    <col min="2314" max="2560" width="9.140625" style="2"/>
    <col min="2561" max="2561" width="5.42578125" style="2" bestFit="1" customWidth="1"/>
    <col min="2562" max="2562" width="10.7109375" style="2" bestFit="1" customWidth="1"/>
    <col min="2563" max="2563" width="48" style="2" customWidth="1"/>
    <col min="2564" max="2564" width="11" style="2" customWidth="1"/>
    <col min="2565" max="2568" width="12.28515625" style="2" customWidth="1"/>
    <col min="2569" max="2569" width="18.140625" style="2" customWidth="1"/>
    <col min="2570" max="2816" width="9.140625" style="2"/>
    <col min="2817" max="2817" width="5.42578125" style="2" bestFit="1" customWidth="1"/>
    <col min="2818" max="2818" width="10.7109375" style="2" bestFit="1" customWidth="1"/>
    <col min="2819" max="2819" width="48" style="2" customWidth="1"/>
    <col min="2820" max="2820" width="11" style="2" customWidth="1"/>
    <col min="2821" max="2824" width="12.28515625" style="2" customWidth="1"/>
    <col min="2825" max="2825" width="18.140625" style="2" customWidth="1"/>
    <col min="2826" max="3072" width="9.140625" style="2"/>
    <col min="3073" max="3073" width="5.42578125" style="2" bestFit="1" customWidth="1"/>
    <col min="3074" max="3074" width="10.7109375" style="2" bestFit="1" customWidth="1"/>
    <col min="3075" max="3075" width="48" style="2" customWidth="1"/>
    <col min="3076" max="3076" width="11" style="2" customWidth="1"/>
    <col min="3077" max="3080" width="12.28515625" style="2" customWidth="1"/>
    <col min="3081" max="3081" width="18.140625" style="2" customWidth="1"/>
    <col min="3082" max="3328" width="9.140625" style="2"/>
    <col min="3329" max="3329" width="5.42578125" style="2" bestFit="1" customWidth="1"/>
    <col min="3330" max="3330" width="10.7109375" style="2" bestFit="1" customWidth="1"/>
    <col min="3331" max="3331" width="48" style="2" customWidth="1"/>
    <col min="3332" max="3332" width="11" style="2" customWidth="1"/>
    <col min="3333" max="3336" width="12.28515625" style="2" customWidth="1"/>
    <col min="3337" max="3337" width="18.140625" style="2" customWidth="1"/>
    <col min="3338" max="3584" width="9.140625" style="2"/>
    <col min="3585" max="3585" width="5.42578125" style="2" bestFit="1" customWidth="1"/>
    <col min="3586" max="3586" width="10.7109375" style="2" bestFit="1" customWidth="1"/>
    <col min="3587" max="3587" width="48" style="2" customWidth="1"/>
    <col min="3588" max="3588" width="11" style="2" customWidth="1"/>
    <col min="3589" max="3592" width="12.28515625" style="2" customWidth="1"/>
    <col min="3593" max="3593" width="18.140625" style="2" customWidth="1"/>
    <col min="3594" max="3840" width="9.140625" style="2"/>
    <col min="3841" max="3841" width="5.42578125" style="2" bestFit="1" customWidth="1"/>
    <col min="3842" max="3842" width="10.7109375" style="2" bestFit="1" customWidth="1"/>
    <col min="3843" max="3843" width="48" style="2" customWidth="1"/>
    <col min="3844" max="3844" width="11" style="2" customWidth="1"/>
    <col min="3845" max="3848" width="12.28515625" style="2" customWidth="1"/>
    <col min="3849" max="3849" width="18.140625" style="2" customWidth="1"/>
    <col min="3850" max="4096" width="9.140625" style="2"/>
    <col min="4097" max="4097" width="5.42578125" style="2" bestFit="1" customWidth="1"/>
    <col min="4098" max="4098" width="10.7109375" style="2" bestFit="1" customWidth="1"/>
    <col min="4099" max="4099" width="48" style="2" customWidth="1"/>
    <col min="4100" max="4100" width="11" style="2" customWidth="1"/>
    <col min="4101" max="4104" width="12.28515625" style="2" customWidth="1"/>
    <col min="4105" max="4105" width="18.140625" style="2" customWidth="1"/>
    <col min="4106" max="4352" width="9.140625" style="2"/>
    <col min="4353" max="4353" width="5.42578125" style="2" bestFit="1" customWidth="1"/>
    <col min="4354" max="4354" width="10.7109375" style="2" bestFit="1" customWidth="1"/>
    <col min="4355" max="4355" width="48" style="2" customWidth="1"/>
    <col min="4356" max="4356" width="11" style="2" customWidth="1"/>
    <col min="4357" max="4360" width="12.28515625" style="2" customWidth="1"/>
    <col min="4361" max="4361" width="18.140625" style="2" customWidth="1"/>
    <col min="4362" max="4608" width="9.140625" style="2"/>
    <col min="4609" max="4609" width="5.42578125" style="2" bestFit="1" customWidth="1"/>
    <col min="4610" max="4610" width="10.7109375" style="2" bestFit="1" customWidth="1"/>
    <col min="4611" max="4611" width="48" style="2" customWidth="1"/>
    <col min="4612" max="4612" width="11" style="2" customWidth="1"/>
    <col min="4613" max="4616" width="12.28515625" style="2" customWidth="1"/>
    <col min="4617" max="4617" width="18.140625" style="2" customWidth="1"/>
    <col min="4618" max="4864" width="9.140625" style="2"/>
    <col min="4865" max="4865" width="5.42578125" style="2" bestFit="1" customWidth="1"/>
    <col min="4866" max="4866" width="10.7109375" style="2" bestFit="1" customWidth="1"/>
    <col min="4867" max="4867" width="48" style="2" customWidth="1"/>
    <col min="4868" max="4868" width="11" style="2" customWidth="1"/>
    <col min="4869" max="4872" width="12.28515625" style="2" customWidth="1"/>
    <col min="4873" max="4873" width="18.140625" style="2" customWidth="1"/>
    <col min="4874" max="5120" width="9.140625" style="2"/>
    <col min="5121" max="5121" width="5.42578125" style="2" bestFit="1" customWidth="1"/>
    <col min="5122" max="5122" width="10.7109375" style="2" bestFit="1" customWidth="1"/>
    <col min="5123" max="5123" width="48" style="2" customWidth="1"/>
    <col min="5124" max="5124" width="11" style="2" customWidth="1"/>
    <col min="5125" max="5128" width="12.28515625" style="2" customWidth="1"/>
    <col min="5129" max="5129" width="18.140625" style="2" customWidth="1"/>
    <col min="5130" max="5376" width="9.140625" style="2"/>
    <col min="5377" max="5377" width="5.42578125" style="2" bestFit="1" customWidth="1"/>
    <col min="5378" max="5378" width="10.7109375" style="2" bestFit="1" customWidth="1"/>
    <col min="5379" max="5379" width="48" style="2" customWidth="1"/>
    <col min="5380" max="5380" width="11" style="2" customWidth="1"/>
    <col min="5381" max="5384" width="12.28515625" style="2" customWidth="1"/>
    <col min="5385" max="5385" width="18.140625" style="2" customWidth="1"/>
    <col min="5386" max="5632" width="9.140625" style="2"/>
    <col min="5633" max="5633" width="5.42578125" style="2" bestFit="1" customWidth="1"/>
    <col min="5634" max="5634" width="10.7109375" style="2" bestFit="1" customWidth="1"/>
    <col min="5635" max="5635" width="48" style="2" customWidth="1"/>
    <col min="5636" max="5636" width="11" style="2" customWidth="1"/>
    <col min="5637" max="5640" width="12.28515625" style="2" customWidth="1"/>
    <col min="5641" max="5641" width="18.140625" style="2" customWidth="1"/>
    <col min="5642" max="5888" width="9.140625" style="2"/>
    <col min="5889" max="5889" width="5.42578125" style="2" bestFit="1" customWidth="1"/>
    <col min="5890" max="5890" width="10.7109375" style="2" bestFit="1" customWidth="1"/>
    <col min="5891" max="5891" width="48" style="2" customWidth="1"/>
    <col min="5892" max="5892" width="11" style="2" customWidth="1"/>
    <col min="5893" max="5896" width="12.28515625" style="2" customWidth="1"/>
    <col min="5897" max="5897" width="18.140625" style="2" customWidth="1"/>
    <col min="5898" max="6144" width="9.140625" style="2"/>
    <col min="6145" max="6145" width="5.42578125" style="2" bestFit="1" customWidth="1"/>
    <col min="6146" max="6146" width="10.7109375" style="2" bestFit="1" customWidth="1"/>
    <col min="6147" max="6147" width="48" style="2" customWidth="1"/>
    <col min="6148" max="6148" width="11" style="2" customWidth="1"/>
    <col min="6149" max="6152" width="12.28515625" style="2" customWidth="1"/>
    <col min="6153" max="6153" width="18.140625" style="2" customWidth="1"/>
    <col min="6154" max="6400" width="9.140625" style="2"/>
    <col min="6401" max="6401" width="5.42578125" style="2" bestFit="1" customWidth="1"/>
    <col min="6402" max="6402" width="10.7109375" style="2" bestFit="1" customWidth="1"/>
    <col min="6403" max="6403" width="48" style="2" customWidth="1"/>
    <col min="6404" max="6404" width="11" style="2" customWidth="1"/>
    <col min="6405" max="6408" width="12.28515625" style="2" customWidth="1"/>
    <col min="6409" max="6409" width="18.140625" style="2" customWidth="1"/>
    <col min="6410" max="6656" width="9.140625" style="2"/>
    <col min="6657" max="6657" width="5.42578125" style="2" bestFit="1" customWidth="1"/>
    <col min="6658" max="6658" width="10.7109375" style="2" bestFit="1" customWidth="1"/>
    <col min="6659" max="6659" width="48" style="2" customWidth="1"/>
    <col min="6660" max="6660" width="11" style="2" customWidth="1"/>
    <col min="6661" max="6664" width="12.28515625" style="2" customWidth="1"/>
    <col min="6665" max="6665" width="18.140625" style="2" customWidth="1"/>
    <col min="6666" max="6912" width="9.140625" style="2"/>
    <col min="6913" max="6913" width="5.42578125" style="2" bestFit="1" customWidth="1"/>
    <col min="6914" max="6914" width="10.7109375" style="2" bestFit="1" customWidth="1"/>
    <col min="6915" max="6915" width="48" style="2" customWidth="1"/>
    <col min="6916" max="6916" width="11" style="2" customWidth="1"/>
    <col min="6917" max="6920" width="12.28515625" style="2" customWidth="1"/>
    <col min="6921" max="6921" width="18.140625" style="2" customWidth="1"/>
    <col min="6922" max="7168" width="9.140625" style="2"/>
    <col min="7169" max="7169" width="5.42578125" style="2" bestFit="1" customWidth="1"/>
    <col min="7170" max="7170" width="10.7109375" style="2" bestFit="1" customWidth="1"/>
    <col min="7171" max="7171" width="48" style="2" customWidth="1"/>
    <col min="7172" max="7172" width="11" style="2" customWidth="1"/>
    <col min="7173" max="7176" width="12.28515625" style="2" customWidth="1"/>
    <col min="7177" max="7177" width="18.140625" style="2" customWidth="1"/>
    <col min="7178" max="7424" width="9.140625" style="2"/>
    <col min="7425" max="7425" width="5.42578125" style="2" bestFit="1" customWidth="1"/>
    <col min="7426" max="7426" width="10.7109375" style="2" bestFit="1" customWidth="1"/>
    <col min="7427" max="7427" width="48" style="2" customWidth="1"/>
    <col min="7428" max="7428" width="11" style="2" customWidth="1"/>
    <col min="7429" max="7432" width="12.28515625" style="2" customWidth="1"/>
    <col min="7433" max="7433" width="18.140625" style="2" customWidth="1"/>
    <col min="7434" max="7680" width="9.140625" style="2"/>
    <col min="7681" max="7681" width="5.42578125" style="2" bestFit="1" customWidth="1"/>
    <col min="7682" max="7682" width="10.7109375" style="2" bestFit="1" customWidth="1"/>
    <col min="7683" max="7683" width="48" style="2" customWidth="1"/>
    <col min="7684" max="7684" width="11" style="2" customWidth="1"/>
    <col min="7685" max="7688" width="12.28515625" style="2" customWidth="1"/>
    <col min="7689" max="7689" width="18.140625" style="2" customWidth="1"/>
    <col min="7690" max="7936" width="9.140625" style="2"/>
    <col min="7937" max="7937" width="5.42578125" style="2" bestFit="1" customWidth="1"/>
    <col min="7938" max="7938" width="10.7109375" style="2" bestFit="1" customWidth="1"/>
    <col min="7939" max="7939" width="48" style="2" customWidth="1"/>
    <col min="7940" max="7940" width="11" style="2" customWidth="1"/>
    <col min="7941" max="7944" width="12.28515625" style="2" customWidth="1"/>
    <col min="7945" max="7945" width="18.140625" style="2" customWidth="1"/>
    <col min="7946" max="8192" width="9.140625" style="2"/>
    <col min="8193" max="8193" width="5.42578125" style="2" bestFit="1" customWidth="1"/>
    <col min="8194" max="8194" width="10.7109375" style="2" bestFit="1" customWidth="1"/>
    <col min="8195" max="8195" width="48" style="2" customWidth="1"/>
    <col min="8196" max="8196" width="11" style="2" customWidth="1"/>
    <col min="8197" max="8200" width="12.28515625" style="2" customWidth="1"/>
    <col min="8201" max="8201" width="18.140625" style="2" customWidth="1"/>
    <col min="8202" max="8448" width="9.140625" style="2"/>
    <col min="8449" max="8449" width="5.42578125" style="2" bestFit="1" customWidth="1"/>
    <col min="8450" max="8450" width="10.7109375" style="2" bestFit="1" customWidth="1"/>
    <col min="8451" max="8451" width="48" style="2" customWidth="1"/>
    <col min="8452" max="8452" width="11" style="2" customWidth="1"/>
    <col min="8453" max="8456" width="12.28515625" style="2" customWidth="1"/>
    <col min="8457" max="8457" width="18.140625" style="2" customWidth="1"/>
    <col min="8458" max="8704" width="9.140625" style="2"/>
    <col min="8705" max="8705" width="5.42578125" style="2" bestFit="1" customWidth="1"/>
    <col min="8706" max="8706" width="10.7109375" style="2" bestFit="1" customWidth="1"/>
    <col min="8707" max="8707" width="48" style="2" customWidth="1"/>
    <col min="8708" max="8708" width="11" style="2" customWidth="1"/>
    <col min="8709" max="8712" width="12.28515625" style="2" customWidth="1"/>
    <col min="8713" max="8713" width="18.140625" style="2" customWidth="1"/>
    <col min="8714" max="8960" width="9.140625" style="2"/>
    <col min="8961" max="8961" width="5.42578125" style="2" bestFit="1" customWidth="1"/>
    <col min="8962" max="8962" width="10.7109375" style="2" bestFit="1" customWidth="1"/>
    <col min="8963" max="8963" width="48" style="2" customWidth="1"/>
    <col min="8964" max="8964" width="11" style="2" customWidth="1"/>
    <col min="8965" max="8968" width="12.28515625" style="2" customWidth="1"/>
    <col min="8969" max="8969" width="18.140625" style="2" customWidth="1"/>
    <col min="8970" max="9216" width="9.140625" style="2"/>
    <col min="9217" max="9217" width="5.42578125" style="2" bestFit="1" customWidth="1"/>
    <col min="9218" max="9218" width="10.7109375" style="2" bestFit="1" customWidth="1"/>
    <col min="9219" max="9219" width="48" style="2" customWidth="1"/>
    <col min="9220" max="9220" width="11" style="2" customWidth="1"/>
    <col min="9221" max="9224" width="12.28515625" style="2" customWidth="1"/>
    <col min="9225" max="9225" width="18.140625" style="2" customWidth="1"/>
    <col min="9226" max="9472" width="9.140625" style="2"/>
    <col min="9473" max="9473" width="5.42578125" style="2" bestFit="1" customWidth="1"/>
    <col min="9474" max="9474" width="10.7109375" style="2" bestFit="1" customWidth="1"/>
    <col min="9475" max="9475" width="48" style="2" customWidth="1"/>
    <col min="9476" max="9476" width="11" style="2" customWidth="1"/>
    <col min="9477" max="9480" width="12.28515625" style="2" customWidth="1"/>
    <col min="9481" max="9481" width="18.140625" style="2" customWidth="1"/>
    <col min="9482" max="9728" width="9.140625" style="2"/>
    <col min="9729" max="9729" width="5.42578125" style="2" bestFit="1" customWidth="1"/>
    <col min="9730" max="9730" width="10.7109375" style="2" bestFit="1" customWidth="1"/>
    <col min="9731" max="9731" width="48" style="2" customWidth="1"/>
    <col min="9732" max="9732" width="11" style="2" customWidth="1"/>
    <col min="9733" max="9736" width="12.28515625" style="2" customWidth="1"/>
    <col min="9737" max="9737" width="18.140625" style="2" customWidth="1"/>
    <col min="9738" max="9984" width="9.140625" style="2"/>
    <col min="9985" max="9985" width="5.42578125" style="2" bestFit="1" customWidth="1"/>
    <col min="9986" max="9986" width="10.7109375" style="2" bestFit="1" customWidth="1"/>
    <col min="9987" max="9987" width="48" style="2" customWidth="1"/>
    <col min="9988" max="9988" width="11" style="2" customWidth="1"/>
    <col min="9989" max="9992" width="12.28515625" style="2" customWidth="1"/>
    <col min="9993" max="9993" width="18.140625" style="2" customWidth="1"/>
    <col min="9994" max="10240" width="9.140625" style="2"/>
    <col min="10241" max="10241" width="5.42578125" style="2" bestFit="1" customWidth="1"/>
    <col min="10242" max="10242" width="10.7109375" style="2" bestFit="1" customWidth="1"/>
    <col min="10243" max="10243" width="48" style="2" customWidth="1"/>
    <col min="10244" max="10244" width="11" style="2" customWidth="1"/>
    <col min="10245" max="10248" width="12.28515625" style="2" customWidth="1"/>
    <col min="10249" max="10249" width="18.140625" style="2" customWidth="1"/>
    <col min="10250" max="10496" width="9.140625" style="2"/>
    <col min="10497" max="10497" width="5.42578125" style="2" bestFit="1" customWidth="1"/>
    <col min="10498" max="10498" width="10.7109375" style="2" bestFit="1" customWidth="1"/>
    <col min="10499" max="10499" width="48" style="2" customWidth="1"/>
    <col min="10500" max="10500" width="11" style="2" customWidth="1"/>
    <col min="10501" max="10504" width="12.28515625" style="2" customWidth="1"/>
    <col min="10505" max="10505" width="18.140625" style="2" customWidth="1"/>
    <col min="10506" max="10752" width="9.140625" style="2"/>
    <col min="10753" max="10753" width="5.42578125" style="2" bestFit="1" customWidth="1"/>
    <col min="10754" max="10754" width="10.7109375" style="2" bestFit="1" customWidth="1"/>
    <col min="10755" max="10755" width="48" style="2" customWidth="1"/>
    <col min="10756" max="10756" width="11" style="2" customWidth="1"/>
    <col min="10757" max="10760" width="12.28515625" style="2" customWidth="1"/>
    <col min="10761" max="10761" width="18.140625" style="2" customWidth="1"/>
    <col min="10762" max="11008" width="9.140625" style="2"/>
    <col min="11009" max="11009" width="5.42578125" style="2" bestFit="1" customWidth="1"/>
    <col min="11010" max="11010" width="10.7109375" style="2" bestFit="1" customWidth="1"/>
    <col min="11011" max="11011" width="48" style="2" customWidth="1"/>
    <col min="11012" max="11012" width="11" style="2" customWidth="1"/>
    <col min="11013" max="11016" width="12.28515625" style="2" customWidth="1"/>
    <col min="11017" max="11017" width="18.140625" style="2" customWidth="1"/>
    <col min="11018" max="11264" width="9.140625" style="2"/>
    <col min="11265" max="11265" width="5.42578125" style="2" bestFit="1" customWidth="1"/>
    <col min="11266" max="11266" width="10.7109375" style="2" bestFit="1" customWidth="1"/>
    <col min="11267" max="11267" width="48" style="2" customWidth="1"/>
    <col min="11268" max="11268" width="11" style="2" customWidth="1"/>
    <col min="11269" max="11272" width="12.28515625" style="2" customWidth="1"/>
    <col min="11273" max="11273" width="18.140625" style="2" customWidth="1"/>
    <col min="11274" max="11520" width="9.140625" style="2"/>
    <col min="11521" max="11521" width="5.42578125" style="2" bestFit="1" customWidth="1"/>
    <col min="11522" max="11522" width="10.7109375" style="2" bestFit="1" customWidth="1"/>
    <col min="11523" max="11523" width="48" style="2" customWidth="1"/>
    <col min="11524" max="11524" width="11" style="2" customWidth="1"/>
    <col min="11525" max="11528" width="12.28515625" style="2" customWidth="1"/>
    <col min="11529" max="11529" width="18.140625" style="2" customWidth="1"/>
    <col min="11530" max="11776" width="9.140625" style="2"/>
    <col min="11777" max="11777" width="5.42578125" style="2" bestFit="1" customWidth="1"/>
    <col min="11778" max="11778" width="10.7109375" style="2" bestFit="1" customWidth="1"/>
    <col min="11779" max="11779" width="48" style="2" customWidth="1"/>
    <col min="11780" max="11780" width="11" style="2" customWidth="1"/>
    <col min="11781" max="11784" width="12.28515625" style="2" customWidth="1"/>
    <col min="11785" max="11785" width="18.140625" style="2" customWidth="1"/>
    <col min="11786" max="12032" width="9.140625" style="2"/>
    <col min="12033" max="12033" width="5.42578125" style="2" bestFit="1" customWidth="1"/>
    <col min="12034" max="12034" width="10.7109375" style="2" bestFit="1" customWidth="1"/>
    <col min="12035" max="12035" width="48" style="2" customWidth="1"/>
    <col min="12036" max="12036" width="11" style="2" customWidth="1"/>
    <col min="12037" max="12040" width="12.28515625" style="2" customWidth="1"/>
    <col min="12041" max="12041" width="18.140625" style="2" customWidth="1"/>
    <col min="12042" max="12288" width="9.140625" style="2"/>
    <col min="12289" max="12289" width="5.42578125" style="2" bestFit="1" customWidth="1"/>
    <col min="12290" max="12290" width="10.7109375" style="2" bestFit="1" customWidth="1"/>
    <col min="12291" max="12291" width="48" style="2" customWidth="1"/>
    <col min="12292" max="12292" width="11" style="2" customWidth="1"/>
    <col min="12293" max="12296" width="12.28515625" style="2" customWidth="1"/>
    <col min="12297" max="12297" width="18.140625" style="2" customWidth="1"/>
    <col min="12298" max="12544" width="9.140625" style="2"/>
    <col min="12545" max="12545" width="5.42578125" style="2" bestFit="1" customWidth="1"/>
    <col min="12546" max="12546" width="10.7109375" style="2" bestFit="1" customWidth="1"/>
    <col min="12547" max="12547" width="48" style="2" customWidth="1"/>
    <col min="12548" max="12548" width="11" style="2" customWidth="1"/>
    <col min="12549" max="12552" width="12.28515625" style="2" customWidth="1"/>
    <col min="12553" max="12553" width="18.140625" style="2" customWidth="1"/>
    <col min="12554" max="12800" width="9.140625" style="2"/>
    <col min="12801" max="12801" width="5.42578125" style="2" bestFit="1" customWidth="1"/>
    <col min="12802" max="12802" width="10.7109375" style="2" bestFit="1" customWidth="1"/>
    <col min="12803" max="12803" width="48" style="2" customWidth="1"/>
    <col min="12804" max="12804" width="11" style="2" customWidth="1"/>
    <col min="12805" max="12808" width="12.28515625" style="2" customWidth="1"/>
    <col min="12809" max="12809" width="18.140625" style="2" customWidth="1"/>
    <col min="12810" max="13056" width="9.140625" style="2"/>
    <col min="13057" max="13057" width="5.42578125" style="2" bestFit="1" customWidth="1"/>
    <col min="13058" max="13058" width="10.7109375" style="2" bestFit="1" customWidth="1"/>
    <col min="13059" max="13059" width="48" style="2" customWidth="1"/>
    <col min="13060" max="13060" width="11" style="2" customWidth="1"/>
    <col min="13061" max="13064" width="12.28515625" style="2" customWidth="1"/>
    <col min="13065" max="13065" width="18.140625" style="2" customWidth="1"/>
    <col min="13066" max="13312" width="9.140625" style="2"/>
    <col min="13313" max="13313" width="5.42578125" style="2" bestFit="1" customWidth="1"/>
    <col min="13314" max="13314" width="10.7109375" style="2" bestFit="1" customWidth="1"/>
    <col min="13315" max="13315" width="48" style="2" customWidth="1"/>
    <col min="13316" max="13316" width="11" style="2" customWidth="1"/>
    <col min="13317" max="13320" width="12.28515625" style="2" customWidth="1"/>
    <col min="13321" max="13321" width="18.140625" style="2" customWidth="1"/>
    <col min="13322" max="13568" width="9.140625" style="2"/>
    <col min="13569" max="13569" width="5.42578125" style="2" bestFit="1" customWidth="1"/>
    <col min="13570" max="13570" width="10.7109375" style="2" bestFit="1" customWidth="1"/>
    <col min="13571" max="13571" width="48" style="2" customWidth="1"/>
    <col min="13572" max="13572" width="11" style="2" customWidth="1"/>
    <col min="13573" max="13576" width="12.28515625" style="2" customWidth="1"/>
    <col min="13577" max="13577" width="18.140625" style="2" customWidth="1"/>
    <col min="13578" max="13824" width="9.140625" style="2"/>
    <col min="13825" max="13825" width="5.42578125" style="2" bestFit="1" customWidth="1"/>
    <col min="13826" max="13826" width="10.7109375" style="2" bestFit="1" customWidth="1"/>
    <col min="13827" max="13827" width="48" style="2" customWidth="1"/>
    <col min="13828" max="13828" width="11" style="2" customWidth="1"/>
    <col min="13829" max="13832" width="12.28515625" style="2" customWidth="1"/>
    <col min="13833" max="13833" width="18.140625" style="2" customWidth="1"/>
    <col min="13834" max="14080" width="9.140625" style="2"/>
    <col min="14081" max="14081" width="5.42578125" style="2" bestFit="1" customWidth="1"/>
    <col min="14082" max="14082" width="10.7109375" style="2" bestFit="1" customWidth="1"/>
    <col min="14083" max="14083" width="48" style="2" customWidth="1"/>
    <col min="14084" max="14084" width="11" style="2" customWidth="1"/>
    <col min="14085" max="14088" width="12.28515625" style="2" customWidth="1"/>
    <col min="14089" max="14089" width="18.140625" style="2" customWidth="1"/>
    <col min="14090" max="14336" width="9.140625" style="2"/>
    <col min="14337" max="14337" width="5.42578125" style="2" bestFit="1" customWidth="1"/>
    <col min="14338" max="14338" width="10.7109375" style="2" bestFit="1" customWidth="1"/>
    <col min="14339" max="14339" width="48" style="2" customWidth="1"/>
    <col min="14340" max="14340" width="11" style="2" customWidth="1"/>
    <col min="14341" max="14344" width="12.28515625" style="2" customWidth="1"/>
    <col min="14345" max="14345" width="18.140625" style="2" customWidth="1"/>
    <col min="14346" max="14592" width="9.140625" style="2"/>
    <col min="14593" max="14593" width="5.42578125" style="2" bestFit="1" customWidth="1"/>
    <col min="14594" max="14594" width="10.7109375" style="2" bestFit="1" customWidth="1"/>
    <col min="14595" max="14595" width="48" style="2" customWidth="1"/>
    <col min="14596" max="14596" width="11" style="2" customWidth="1"/>
    <col min="14597" max="14600" width="12.28515625" style="2" customWidth="1"/>
    <col min="14601" max="14601" width="18.140625" style="2" customWidth="1"/>
    <col min="14602" max="14848" width="9.140625" style="2"/>
    <col min="14849" max="14849" width="5.42578125" style="2" bestFit="1" customWidth="1"/>
    <col min="14850" max="14850" width="10.7109375" style="2" bestFit="1" customWidth="1"/>
    <col min="14851" max="14851" width="48" style="2" customWidth="1"/>
    <col min="14852" max="14852" width="11" style="2" customWidth="1"/>
    <col min="14853" max="14856" width="12.28515625" style="2" customWidth="1"/>
    <col min="14857" max="14857" width="18.140625" style="2" customWidth="1"/>
    <col min="14858" max="15104" width="9.140625" style="2"/>
    <col min="15105" max="15105" width="5.42578125" style="2" bestFit="1" customWidth="1"/>
    <col min="15106" max="15106" width="10.7109375" style="2" bestFit="1" customWidth="1"/>
    <col min="15107" max="15107" width="48" style="2" customWidth="1"/>
    <col min="15108" max="15108" width="11" style="2" customWidth="1"/>
    <col min="15109" max="15112" width="12.28515625" style="2" customWidth="1"/>
    <col min="15113" max="15113" width="18.140625" style="2" customWidth="1"/>
    <col min="15114" max="15360" width="9.140625" style="2"/>
    <col min="15361" max="15361" width="5.42578125" style="2" bestFit="1" customWidth="1"/>
    <col min="15362" max="15362" width="10.7109375" style="2" bestFit="1" customWidth="1"/>
    <col min="15363" max="15363" width="48" style="2" customWidth="1"/>
    <col min="15364" max="15364" width="11" style="2" customWidth="1"/>
    <col min="15365" max="15368" width="12.28515625" style="2" customWidth="1"/>
    <col min="15369" max="15369" width="18.140625" style="2" customWidth="1"/>
    <col min="15370" max="15616" width="9.140625" style="2"/>
    <col min="15617" max="15617" width="5.42578125" style="2" bestFit="1" customWidth="1"/>
    <col min="15618" max="15618" width="10.7109375" style="2" bestFit="1" customWidth="1"/>
    <col min="15619" max="15619" width="48" style="2" customWidth="1"/>
    <col min="15620" max="15620" width="11" style="2" customWidth="1"/>
    <col min="15621" max="15624" width="12.28515625" style="2" customWidth="1"/>
    <col min="15625" max="15625" width="18.140625" style="2" customWidth="1"/>
    <col min="15626" max="15872" width="9.140625" style="2"/>
    <col min="15873" max="15873" width="5.42578125" style="2" bestFit="1" customWidth="1"/>
    <col min="15874" max="15874" width="10.7109375" style="2" bestFit="1" customWidth="1"/>
    <col min="15875" max="15875" width="48" style="2" customWidth="1"/>
    <col min="15876" max="15876" width="11" style="2" customWidth="1"/>
    <col min="15877" max="15880" width="12.28515625" style="2" customWidth="1"/>
    <col min="15881" max="15881" width="18.140625" style="2" customWidth="1"/>
    <col min="15882" max="16128" width="9.140625" style="2"/>
    <col min="16129" max="16129" width="5.42578125" style="2" bestFit="1" customWidth="1"/>
    <col min="16130" max="16130" width="10.7109375" style="2" bestFit="1" customWidth="1"/>
    <col min="16131" max="16131" width="48" style="2" customWidth="1"/>
    <col min="16132" max="16132" width="11" style="2" customWidth="1"/>
    <col min="16133" max="16136" width="12.28515625" style="2" customWidth="1"/>
    <col min="16137" max="16137" width="18.140625" style="2" customWidth="1"/>
    <col min="16138" max="16384" width="9.140625" style="2"/>
  </cols>
  <sheetData>
    <row r="1" spans="1:11" ht="82.5" customHeight="1" thickBot="1" x14ac:dyDescent="0.25">
      <c r="A1" s="168"/>
      <c r="B1" s="168"/>
      <c r="C1" s="169" t="s">
        <v>82</v>
      </c>
      <c r="D1" s="170"/>
      <c r="E1" s="170"/>
      <c r="F1" s="170"/>
      <c r="G1" s="170"/>
      <c r="H1" s="171"/>
    </row>
    <row r="2" spans="1:11" ht="3.75" customHeight="1" thickBot="1" x14ac:dyDescent="0.25">
      <c r="A2" s="172"/>
      <c r="B2" s="172"/>
      <c r="C2" s="172"/>
      <c r="D2" s="172"/>
      <c r="E2" s="172"/>
      <c r="F2" s="172"/>
      <c r="G2" s="172"/>
      <c r="H2" s="172"/>
    </row>
    <row r="3" spans="1:11" ht="20.100000000000001" customHeight="1" thickBot="1" x14ac:dyDescent="0.25">
      <c r="A3" s="173" t="s">
        <v>89</v>
      </c>
      <c r="B3" s="174"/>
      <c r="C3" s="174"/>
      <c r="D3" s="174"/>
      <c r="E3" s="174"/>
      <c r="F3" s="174"/>
      <c r="G3" s="174"/>
      <c r="H3" s="175"/>
    </row>
    <row r="4" spans="1:11" ht="3.75" customHeight="1" thickBot="1" x14ac:dyDescent="0.25">
      <c r="A4" s="3"/>
      <c r="B4" s="3"/>
      <c r="C4" s="3"/>
      <c r="D4" s="3"/>
      <c r="E4" s="3"/>
      <c r="F4" s="3"/>
      <c r="G4" s="3"/>
      <c r="H4" s="3"/>
    </row>
    <row r="5" spans="1:11" ht="20.100000000000001" customHeight="1" x14ac:dyDescent="0.2">
      <c r="A5" s="162" t="s">
        <v>42</v>
      </c>
      <c r="B5" s="163"/>
      <c r="C5" s="163"/>
      <c r="D5" s="163"/>
      <c r="E5" s="164"/>
      <c r="F5" s="165" t="s">
        <v>87</v>
      </c>
      <c r="G5" s="166"/>
      <c r="H5" s="167"/>
    </row>
    <row r="6" spans="1:11" ht="20.100000000000001" customHeight="1" x14ac:dyDescent="0.2">
      <c r="A6" s="143" t="s">
        <v>83</v>
      </c>
      <c r="B6" s="144"/>
      <c r="C6" s="144"/>
      <c r="D6" s="144"/>
      <c r="E6" s="145"/>
      <c r="F6" s="146" t="s">
        <v>194</v>
      </c>
      <c r="G6" s="147"/>
      <c r="H6" s="148"/>
    </row>
    <row r="7" spans="1:11" ht="20.25" customHeight="1" x14ac:dyDescent="0.2">
      <c r="A7" s="123" t="s">
        <v>85</v>
      </c>
      <c r="B7" s="161" t="s">
        <v>86</v>
      </c>
      <c r="C7" s="161"/>
      <c r="D7" s="161"/>
      <c r="E7" s="149" t="s">
        <v>3</v>
      </c>
      <c r="F7" s="149"/>
      <c r="G7" s="149"/>
      <c r="H7" s="150"/>
    </row>
    <row r="8" spans="1:11" ht="20.100000000000001" customHeight="1" thickBot="1" x14ac:dyDescent="0.25">
      <c r="A8" s="151" t="s">
        <v>96</v>
      </c>
      <c r="B8" s="152"/>
      <c r="C8" s="152"/>
      <c r="D8" s="153"/>
      <c r="E8" s="154" t="s">
        <v>4</v>
      </c>
      <c r="F8" s="156" t="s">
        <v>5</v>
      </c>
      <c r="G8" s="4" t="s">
        <v>6</v>
      </c>
      <c r="H8" s="74" t="s">
        <v>7</v>
      </c>
      <c r="I8" s="5"/>
    </row>
    <row r="9" spans="1:11" ht="20.100000000000001" customHeight="1" thickBot="1" x14ac:dyDescent="0.25">
      <c r="A9" s="158" t="s">
        <v>84</v>
      </c>
      <c r="B9" s="159"/>
      <c r="C9" s="159"/>
      <c r="D9" s="160"/>
      <c r="E9" s="155"/>
      <c r="F9" s="157"/>
      <c r="G9" s="88" t="s">
        <v>37</v>
      </c>
      <c r="H9" s="89">
        <v>0.22670000000000001</v>
      </c>
      <c r="K9" s="5"/>
    </row>
    <row r="10" spans="1:11" ht="3.75" customHeight="1" x14ac:dyDescent="0.2">
      <c r="A10" s="139"/>
      <c r="B10" s="139"/>
      <c r="C10" s="139"/>
      <c r="D10" s="139"/>
      <c r="E10" s="139"/>
      <c r="F10" s="139"/>
      <c r="G10" s="139"/>
      <c r="H10" s="139"/>
    </row>
    <row r="11" spans="1:11" ht="38.25" x14ac:dyDescent="0.2">
      <c r="A11" s="56" t="s">
        <v>0</v>
      </c>
      <c r="B11" s="56" t="s">
        <v>8</v>
      </c>
      <c r="C11" s="56" t="s">
        <v>9</v>
      </c>
      <c r="D11" s="56" t="s">
        <v>10</v>
      </c>
      <c r="E11" s="56" t="s">
        <v>11</v>
      </c>
      <c r="F11" s="57" t="s">
        <v>38</v>
      </c>
      <c r="G11" s="57" t="s">
        <v>39</v>
      </c>
      <c r="H11" s="57" t="s">
        <v>12</v>
      </c>
    </row>
    <row r="12" spans="1:11" x14ac:dyDescent="0.2">
      <c r="A12" s="90">
        <v>1</v>
      </c>
      <c r="B12" s="90"/>
      <c r="C12" s="96" t="s">
        <v>97</v>
      </c>
      <c r="D12" s="90"/>
      <c r="E12" s="94"/>
      <c r="F12" s="100"/>
      <c r="G12" s="100"/>
      <c r="H12" s="100"/>
      <c r="I12" s="189">
        <f>H13</f>
        <v>730.81879200000003</v>
      </c>
    </row>
    <row r="13" spans="1:11" ht="67.5" x14ac:dyDescent="0.2">
      <c r="A13" s="60" t="s">
        <v>2</v>
      </c>
      <c r="B13" s="62" t="s">
        <v>130</v>
      </c>
      <c r="C13" s="62" t="s">
        <v>131</v>
      </c>
      <c r="D13" s="60" t="s">
        <v>129</v>
      </c>
      <c r="E13" s="59">
        <v>2</v>
      </c>
      <c r="F13" s="86">
        <v>297.88</v>
      </c>
      <c r="G13" s="82">
        <f>F13+F13*H9</f>
        <v>365.40939600000002</v>
      </c>
      <c r="H13" s="82">
        <f t="shared" ref="H13" si="0">E13*G13</f>
        <v>730.81879200000003</v>
      </c>
    </row>
    <row r="14" spans="1:11" x14ac:dyDescent="0.2">
      <c r="A14" s="101">
        <v>2</v>
      </c>
      <c r="B14" s="102"/>
      <c r="C14" s="96" t="s">
        <v>158</v>
      </c>
      <c r="D14" s="93"/>
      <c r="E14" s="94"/>
      <c r="F14" s="94"/>
      <c r="G14" s="94"/>
      <c r="H14" s="94"/>
      <c r="I14" s="189">
        <f>SUM(H15:H18)</f>
        <v>10522.923860000001</v>
      </c>
    </row>
    <row r="15" spans="1:11" ht="45" x14ac:dyDescent="0.2">
      <c r="A15" s="60" t="s">
        <v>13</v>
      </c>
      <c r="B15" s="61" t="s">
        <v>104</v>
      </c>
      <c r="C15" s="62" t="s">
        <v>105</v>
      </c>
      <c r="D15" s="58" t="s">
        <v>35</v>
      </c>
      <c r="E15" s="59">
        <v>50</v>
      </c>
      <c r="F15" s="83">
        <v>6.2</v>
      </c>
      <c r="G15" s="82">
        <f>F15+F15*H9</f>
        <v>7.6055400000000004</v>
      </c>
      <c r="H15" s="82">
        <f t="shared" ref="H15:H18" si="1">E15*G15</f>
        <v>380.27700000000004</v>
      </c>
      <c r="I15" s="12"/>
      <c r="J15" s="12"/>
    </row>
    <row r="16" spans="1:11" ht="67.5" x14ac:dyDescent="0.2">
      <c r="A16" s="60" t="s">
        <v>14</v>
      </c>
      <c r="B16" s="61" t="s">
        <v>107</v>
      </c>
      <c r="C16" s="62" t="s">
        <v>109</v>
      </c>
      <c r="D16" s="58" t="s">
        <v>44</v>
      </c>
      <c r="E16" s="59">
        <v>10</v>
      </c>
      <c r="F16" s="83">
        <v>42.43</v>
      </c>
      <c r="G16" s="82">
        <f>F16+H9*F16</f>
        <v>52.048881000000002</v>
      </c>
      <c r="H16" s="82">
        <f t="shared" si="1"/>
        <v>520.48881000000006</v>
      </c>
      <c r="I16" s="12"/>
      <c r="J16" s="12"/>
    </row>
    <row r="17" spans="1:10" ht="45" x14ac:dyDescent="0.2">
      <c r="A17" s="60" t="s">
        <v>15</v>
      </c>
      <c r="B17" s="61" t="s">
        <v>106</v>
      </c>
      <c r="C17" s="62" t="s">
        <v>108</v>
      </c>
      <c r="D17" s="58" t="s">
        <v>35</v>
      </c>
      <c r="E17" s="59">
        <v>50</v>
      </c>
      <c r="F17" s="83">
        <v>4.21</v>
      </c>
      <c r="G17" s="82">
        <f>F17+F17+H9</f>
        <v>8.6466999999999992</v>
      </c>
      <c r="H17" s="82">
        <f t="shared" si="1"/>
        <v>432.33499999999998</v>
      </c>
      <c r="I17" s="12"/>
      <c r="J17" s="12"/>
    </row>
    <row r="18" spans="1:10" x14ac:dyDescent="0.2">
      <c r="A18" s="60" t="s">
        <v>165</v>
      </c>
      <c r="B18" s="69" t="s">
        <v>76</v>
      </c>
      <c r="C18" s="70" t="s">
        <v>74</v>
      </c>
      <c r="D18" s="71" t="s">
        <v>75</v>
      </c>
      <c r="E18" s="72">
        <v>50</v>
      </c>
      <c r="F18" s="86">
        <v>149.83000000000001</v>
      </c>
      <c r="G18" s="82">
        <f>F18+F18*H9</f>
        <v>183.79646100000002</v>
      </c>
      <c r="H18" s="82">
        <f t="shared" si="1"/>
        <v>9189.8230500000009</v>
      </c>
      <c r="I18" s="12"/>
      <c r="J18" s="12"/>
    </row>
    <row r="19" spans="1:10" x14ac:dyDescent="0.2">
      <c r="A19" s="90">
        <v>3</v>
      </c>
      <c r="B19" s="91"/>
      <c r="C19" s="96" t="s">
        <v>163</v>
      </c>
      <c r="D19" s="93"/>
      <c r="E19" s="94"/>
      <c r="F19" s="95"/>
      <c r="G19" s="95"/>
      <c r="H19" s="95"/>
      <c r="I19" s="190">
        <f>SUM(H20:H23)</f>
        <v>7277.6430900000005</v>
      </c>
      <c r="J19" s="12"/>
    </row>
    <row r="20" spans="1:10" ht="45" x14ac:dyDescent="0.2">
      <c r="A20" s="73" t="s">
        <v>16</v>
      </c>
      <c r="B20" s="97" t="s">
        <v>118</v>
      </c>
      <c r="C20" s="98" t="s">
        <v>119</v>
      </c>
      <c r="D20" s="99" t="s">
        <v>44</v>
      </c>
      <c r="E20" s="63">
        <v>50</v>
      </c>
      <c r="F20" s="85">
        <v>18.690000000000001</v>
      </c>
      <c r="G20" s="82">
        <f>F20+F20*H9</f>
        <v>22.927023000000002</v>
      </c>
      <c r="H20" s="82">
        <f t="shared" ref="H20:H66" si="2">E20*G20</f>
        <v>1146.3511500000002</v>
      </c>
      <c r="I20" s="12"/>
      <c r="J20" s="12"/>
    </row>
    <row r="21" spans="1:10" ht="45" x14ac:dyDescent="0.2">
      <c r="A21" s="60" t="s">
        <v>47</v>
      </c>
      <c r="B21" s="61" t="s">
        <v>120</v>
      </c>
      <c r="C21" s="62" t="s">
        <v>121</v>
      </c>
      <c r="D21" s="58" t="s">
        <v>44</v>
      </c>
      <c r="E21" s="59">
        <v>50</v>
      </c>
      <c r="F21" s="83">
        <v>8.9600000000000009</v>
      </c>
      <c r="G21" s="82">
        <f>F21+F21*H9</f>
        <v>10.991232</v>
      </c>
      <c r="H21" s="82">
        <f t="shared" si="2"/>
        <v>549.5616</v>
      </c>
      <c r="I21" s="12"/>
      <c r="J21" s="12"/>
    </row>
    <row r="22" spans="1:10" ht="22.5" x14ac:dyDescent="0.25">
      <c r="A22" s="60" t="s">
        <v>166</v>
      </c>
      <c r="B22" t="s">
        <v>132</v>
      </c>
      <c r="C22" s="62" t="s">
        <v>48</v>
      </c>
      <c r="D22" s="60" t="s">
        <v>44</v>
      </c>
      <c r="E22" s="59">
        <v>10</v>
      </c>
      <c r="F22" s="86">
        <v>350.52</v>
      </c>
      <c r="G22" s="82">
        <f>F22+F22*H9</f>
        <v>429.98288400000001</v>
      </c>
      <c r="H22" s="82">
        <f t="shared" ref="H22:H23" si="3">E22*G22</f>
        <v>4299.8288400000001</v>
      </c>
      <c r="I22" s="12"/>
      <c r="J22" s="12"/>
    </row>
    <row r="23" spans="1:10" ht="15" x14ac:dyDescent="0.25">
      <c r="A23" s="60" t="s">
        <v>167</v>
      </c>
      <c r="B23" s="129" t="s">
        <v>152</v>
      </c>
      <c r="C23" s="70" t="s">
        <v>77</v>
      </c>
      <c r="D23" s="71" t="s">
        <v>44</v>
      </c>
      <c r="E23" s="72">
        <v>50</v>
      </c>
      <c r="F23" s="86">
        <v>20.9</v>
      </c>
      <c r="G23" s="82">
        <f>F23+F23*H9</f>
        <v>25.638030000000001</v>
      </c>
      <c r="H23" s="82">
        <f t="shared" si="3"/>
        <v>1281.9014999999999</v>
      </c>
      <c r="I23" s="12"/>
      <c r="J23" s="12"/>
    </row>
    <row r="24" spans="1:10" x14ac:dyDescent="0.2">
      <c r="A24" s="101">
        <v>4</v>
      </c>
      <c r="B24" s="102"/>
      <c r="C24" s="96" t="s">
        <v>45</v>
      </c>
      <c r="D24" s="93"/>
      <c r="E24" s="94"/>
      <c r="F24" s="95"/>
      <c r="G24" s="95"/>
      <c r="H24" s="95"/>
      <c r="I24" s="190">
        <f>SUM(H25:H29)</f>
        <v>24081.961050000002</v>
      </c>
      <c r="J24" s="12"/>
    </row>
    <row r="25" spans="1:10" ht="45" x14ac:dyDescent="0.2">
      <c r="A25" s="60" t="s">
        <v>17</v>
      </c>
      <c r="B25" s="61" t="s">
        <v>102</v>
      </c>
      <c r="C25" s="62" t="s">
        <v>103</v>
      </c>
      <c r="D25" s="58" t="s">
        <v>44</v>
      </c>
      <c r="E25" s="59">
        <v>50</v>
      </c>
      <c r="F25" s="83">
        <v>20.41</v>
      </c>
      <c r="G25" s="82">
        <f>F25+F25*H9</f>
        <v>25.036947000000001</v>
      </c>
      <c r="H25" s="82">
        <f t="shared" ref="H25" si="4">E25*G25</f>
        <v>1251.84735</v>
      </c>
      <c r="I25" s="12"/>
      <c r="J25" s="12"/>
    </row>
    <row r="26" spans="1:10" ht="22.5" x14ac:dyDescent="0.2">
      <c r="A26" s="60" t="s">
        <v>50</v>
      </c>
      <c r="B26" s="61" t="s">
        <v>122</v>
      </c>
      <c r="C26" s="62" t="s">
        <v>123</v>
      </c>
      <c r="D26" s="58" t="s">
        <v>44</v>
      </c>
      <c r="E26" s="59">
        <v>50</v>
      </c>
      <c r="F26" s="83">
        <v>108.19</v>
      </c>
      <c r="G26" s="82">
        <f>F26+F26*H9</f>
        <v>132.71667300000001</v>
      </c>
      <c r="H26" s="82">
        <f t="shared" si="2"/>
        <v>6635.8336500000005</v>
      </c>
      <c r="I26" s="12"/>
      <c r="J26" s="12"/>
    </row>
    <row r="27" spans="1:10" ht="33.75" x14ac:dyDescent="0.2">
      <c r="A27" s="60" t="s">
        <v>51</v>
      </c>
      <c r="B27" s="128" t="s">
        <v>125</v>
      </c>
      <c r="C27" s="62" t="s">
        <v>93</v>
      </c>
      <c r="D27" s="58" t="s">
        <v>124</v>
      </c>
      <c r="E27" s="59">
        <v>50</v>
      </c>
      <c r="F27" s="86">
        <v>14.37</v>
      </c>
      <c r="G27" s="82">
        <f>F27+F27*H9</f>
        <v>17.627679000000001</v>
      </c>
      <c r="H27" s="82">
        <f t="shared" si="2"/>
        <v>881.38395000000003</v>
      </c>
      <c r="I27" s="54"/>
      <c r="J27" s="12"/>
    </row>
    <row r="28" spans="1:10" ht="33.75" x14ac:dyDescent="0.2">
      <c r="A28" s="60" t="s">
        <v>49</v>
      </c>
      <c r="B28" s="130" t="s">
        <v>126</v>
      </c>
      <c r="C28" s="62" t="s">
        <v>46</v>
      </c>
      <c r="D28" s="60" t="s">
        <v>35</v>
      </c>
      <c r="E28" s="59">
        <v>100</v>
      </c>
      <c r="F28" s="86">
        <v>51.77</v>
      </c>
      <c r="G28" s="82">
        <f>F28+F28*H9</f>
        <v>63.506259000000007</v>
      </c>
      <c r="H28" s="82">
        <f t="shared" si="2"/>
        <v>6350.6259000000009</v>
      </c>
      <c r="I28" s="12"/>
      <c r="J28" s="12"/>
    </row>
    <row r="29" spans="1:10" ht="33.75" x14ac:dyDescent="0.2">
      <c r="A29" s="60" t="s">
        <v>168</v>
      </c>
      <c r="B29" s="60" t="s">
        <v>127</v>
      </c>
      <c r="C29" s="62" t="s">
        <v>128</v>
      </c>
      <c r="D29" s="58" t="s">
        <v>35</v>
      </c>
      <c r="E29" s="59">
        <v>100</v>
      </c>
      <c r="F29" s="86">
        <v>73.06</v>
      </c>
      <c r="G29" s="82">
        <f>F29+F29*H9</f>
        <v>89.622702000000004</v>
      </c>
      <c r="H29" s="82">
        <f t="shared" si="2"/>
        <v>8962.2702000000008</v>
      </c>
      <c r="I29" s="12"/>
      <c r="J29" s="12"/>
    </row>
    <row r="30" spans="1:10" x14ac:dyDescent="0.2">
      <c r="A30" s="90">
        <v>5</v>
      </c>
      <c r="B30" s="92"/>
      <c r="C30" s="96" t="s">
        <v>162</v>
      </c>
      <c r="D30" s="90"/>
      <c r="E30" s="94"/>
      <c r="F30" s="100"/>
      <c r="G30" s="100"/>
      <c r="H30" s="100"/>
      <c r="I30" s="191">
        <f>SUM(H31:H33)</f>
        <v>8948.7764999999999</v>
      </c>
      <c r="J30" s="12"/>
    </row>
    <row r="31" spans="1:10" ht="45" x14ac:dyDescent="0.2">
      <c r="A31" s="60" t="s">
        <v>18</v>
      </c>
      <c r="B31" s="60" t="s">
        <v>133</v>
      </c>
      <c r="C31" s="62" t="s">
        <v>134</v>
      </c>
      <c r="D31" s="58" t="s">
        <v>44</v>
      </c>
      <c r="E31" s="59">
        <v>20</v>
      </c>
      <c r="F31" s="86">
        <v>8.1300000000000008</v>
      </c>
      <c r="G31" s="82">
        <f>F31+F31*H9</f>
        <v>9.9730710000000009</v>
      </c>
      <c r="H31" s="82">
        <f t="shared" si="2"/>
        <v>199.46142000000003</v>
      </c>
      <c r="I31" s="55"/>
      <c r="J31" s="12"/>
    </row>
    <row r="32" spans="1:10" ht="22.5" x14ac:dyDescent="0.25">
      <c r="A32" s="60" t="s">
        <v>169</v>
      </c>
      <c r="B32" s="129" t="s">
        <v>135</v>
      </c>
      <c r="C32" s="62" t="s">
        <v>53</v>
      </c>
      <c r="D32" s="58" t="s">
        <v>58</v>
      </c>
      <c r="E32" s="59">
        <v>10</v>
      </c>
      <c r="F32" s="86">
        <v>349.81</v>
      </c>
      <c r="G32" s="82">
        <f>F32+F32*H9</f>
        <v>429.11192700000004</v>
      </c>
      <c r="H32" s="82">
        <f t="shared" si="2"/>
        <v>4291.1192700000001</v>
      </c>
      <c r="I32" s="12"/>
      <c r="J32" s="12"/>
    </row>
    <row r="33" spans="1:10" ht="22.5" x14ac:dyDescent="0.25">
      <c r="A33" s="60" t="s">
        <v>170</v>
      </c>
      <c r="B33" t="s">
        <v>136</v>
      </c>
      <c r="C33" s="62" t="s">
        <v>54</v>
      </c>
      <c r="D33" s="58" t="s">
        <v>58</v>
      </c>
      <c r="E33" s="59">
        <v>10</v>
      </c>
      <c r="F33" s="86">
        <v>363.43</v>
      </c>
      <c r="G33" s="82">
        <f>F33+F33*H9</f>
        <v>445.81958100000003</v>
      </c>
      <c r="H33" s="82">
        <f t="shared" si="2"/>
        <v>4458.1958100000002</v>
      </c>
      <c r="I33" s="12"/>
      <c r="J33" s="12"/>
    </row>
    <row r="34" spans="1:10" x14ac:dyDescent="0.2">
      <c r="A34" s="75">
        <v>6</v>
      </c>
      <c r="B34" s="76"/>
      <c r="C34" s="77" t="s">
        <v>159</v>
      </c>
      <c r="D34" s="78"/>
      <c r="E34" s="79"/>
      <c r="F34" s="84"/>
      <c r="G34" s="84"/>
      <c r="H34" s="84"/>
      <c r="I34" s="190">
        <f>SUM(H35:H38)</f>
        <v>897.82173000000012</v>
      </c>
      <c r="J34" s="12"/>
    </row>
    <row r="35" spans="1:10" ht="45" x14ac:dyDescent="0.2">
      <c r="A35" s="60" t="s">
        <v>52</v>
      </c>
      <c r="B35" s="60" t="s">
        <v>137</v>
      </c>
      <c r="C35" s="62" t="s">
        <v>164</v>
      </c>
      <c r="D35" s="58" t="s">
        <v>58</v>
      </c>
      <c r="E35" s="59">
        <v>5</v>
      </c>
      <c r="F35" s="86">
        <v>9.58</v>
      </c>
      <c r="G35" s="82">
        <f>F35+F35*H9</f>
        <v>11.751785999999999</v>
      </c>
      <c r="H35" s="82">
        <f t="shared" si="2"/>
        <v>58.758929999999992</v>
      </c>
      <c r="I35" s="12"/>
      <c r="J35" s="12"/>
    </row>
    <row r="36" spans="1:10" ht="42.75" customHeight="1" x14ac:dyDescent="0.2">
      <c r="A36" s="60" t="s">
        <v>171</v>
      </c>
      <c r="B36" s="64" t="s">
        <v>56</v>
      </c>
      <c r="C36" s="65" t="s">
        <v>55</v>
      </c>
      <c r="D36" s="66" t="s">
        <v>58</v>
      </c>
      <c r="E36" s="67">
        <v>10</v>
      </c>
      <c r="F36" s="86">
        <v>42.71</v>
      </c>
      <c r="G36" s="82">
        <f>F36+F36*H9</f>
        <v>52.392357000000004</v>
      </c>
      <c r="H36" s="82">
        <f t="shared" si="2"/>
        <v>523.92357000000004</v>
      </c>
      <c r="I36" s="12"/>
      <c r="J36" s="12"/>
    </row>
    <row r="37" spans="1:10" ht="33.75" x14ac:dyDescent="0.2">
      <c r="A37" s="60" t="s">
        <v>172</v>
      </c>
      <c r="B37" s="109" t="s">
        <v>138</v>
      </c>
      <c r="C37" s="113" t="s">
        <v>139</v>
      </c>
      <c r="D37" s="111" t="s">
        <v>58</v>
      </c>
      <c r="E37" s="68">
        <v>10</v>
      </c>
      <c r="F37" s="86">
        <v>14.04</v>
      </c>
      <c r="G37" s="82">
        <f>F37+F37*H9</f>
        <v>17.222867999999998</v>
      </c>
      <c r="H37" s="82">
        <f t="shared" si="2"/>
        <v>172.22868</v>
      </c>
    </row>
    <row r="38" spans="1:10" ht="26.25" customHeight="1" x14ac:dyDescent="0.2">
      <c r="A38" s="60" t="s">
        <v>173</v>
      </c>
      <c r="B38" s="109" t="s">
        <v>140</v>
      </c>
      <c r="C38" s="112" t="s">
        <v>57</v>
      </c>
      <c r="D38" s="111" t="s">
        <v>58</v>
      </c>
      <c r="E38" s="68">
        <v>10</v>
      </c>
      <c r="F38" s="122">
        <v>11.65</v>
      </c>
      <c r="G38" s="125">
        <f>F38+F38*H9</f>
        <v>14.291055</v>
      </c>
      <c r="H38" s="82">
        <f t="shared" si="2"/>
        <v>142.91055</v>
      </c>
    </row>
    <row r="39" spans="1:10" x14ac:dyDescent="0.2">
      <c r="A39" s="103">
        <v>7</v>
      </c>
      <c r="B39" s="104"/>
      <c r="C39" s="107" t="s">
        <v>160</v>
      </c>
      <c r="D39" s="105"/>
      <c r="E39" s="106"/>
      <c r="F39" s="100"/>
      <c r="G39" s="100"/>
      <c r="H39" s="100"/>
      <c r="I39" s="189">
        <f>SUM(H40:H48)</f>
        <v>3425.6088180000002</v>
      </c>
    </row>
    <row r="40" spans="1:10" s="114" customFormat="1" ht="37.5" customHeight="1" x14ac:dyDescent="0.25">
      <c r="A40" s="108" t="s">
        <v>59</v>
      </c>
      <c r="B40" s="128" t="s">
        <v>141</v>
      </c>
      <c r="C40" s="112" t="s">
        <v>63</v>
      </c>
      <c r="D40" s="111" t="s">
        <v>58</v>
      </c>
      <c r="E40" s="68">
        <v>10</v>
      </c>
      <c r="F40" s="86">
        <v>43.444000000000003</v>
      </c>
      <c r="G40" s="82">
        <f>F40+F40*H9</f>
        <v>53.292754800000004</v>
      </c>
      <c r="H40" s="82">
        <f t="shared" si="2"/>
        <v>532.927548</v>
      </c>
    </row>
    <row r="41" spans="1:10" ht="35.25" customHeight="1" x14ac:dyDescent="0.2">
      <c r="A41" s="108" t="s">
        <v>174</v>
      </c>
      <c r="B41" s="130" t="s">
        <v>142</v>
      </c>
      <c r="C41" s="112" t="s">
        <v>64</v>
      </c>
      <c r="D41" s="111" t="s">
        <v>58</v>
      </c>
      <c r="E41" s="68">
        <v>10</v>
      </c>
      <c r="F41" s="86">
        <v>77.12</v>
      </c>
      <c r="G41" s="82">
        <f>F41+F41*H9</f>
        <v>94.603104000000002</v>
      </c>
      <c r="H41" s="82">
        <f t="shared" si="2"/>
        <v>946.03104000000008</v>
      </c>
    </row>
    <row r="42" spans="1:10" ht="27.75" customHeight="1" x14ac:dyDescent="0.2">
      <c r="A42" s="108" t="s">
        <v>175</v>
      </c>
      <c r="B42" s="109" t="s">
        <v>79</v>
      </c>
      <c r="C42" s="112" t="s">
        <v>78</v>
      </c>
      <c r="D42" s="111" t="s">
        <v>58</v>
      </c>
      <c r="E42" s="68">
        <v>5</v>
      </c>
      <c r="F42" s="122">
        <v>24.54</v>
      </c>
      <c r="G42" s="82">
        <f>F42+F42*H9</f>
        <v>30.103217999999998</v>
      </c>
      <c r="H42" s="82">
        <f t="shared" si="2"/>
        <v>150.51608999999999</v>
      </c>
    </row>
    <row r="43" spans="1:10" ht="22.5" x14ac:dyDescent="0.2">
      <c r="A43" s="108" t="s">
        <v>176</v>
      </c>
      <c r="B43" s="109" t="s">
        <v>81</v>
      </c>
      <c r="C43" s="112" t="s">
        <v>80</v>
      </c>
      <c r="D43" s="111" t="s">
        <v>58</v>
      </c>
      <c r="E43" s="68">
        <v>5</v>
      </c>
      <c r="F43" s="122">
        <v>7.17</v>
      </c>
      <c r="G43" s="82">
        <f>F43+F43*H9</f>
        <v>8.795439</v>
      </c>
      <c r="H43" s="82">
        <f t="shared" si="2"/>
        <v>43.977195000000002</v>
      </c>
    </row>
    <row r="44" spans="1:10" ht="37.5" customHeight="1" x14ac:dyDescent="0.2">
      <c r="A44" s="108" t="s">
        <v>177</v>
      </c>
      <c r="B44" s="131" t="s">
        <v>143</v>
      </c>
      <c r="C44" s="112" t="s">
        <v>65</v>
      </c>
      <c r="D44" s="111" t="s">
        <v>58</v>
      </c>
      <c r="E44" s="68">
        <v>5</v>
      </c>
      <c r="F44" s="86">
        <v>222.37</v>
      </c>
      <c r="G44" s="82">
        <f>F44+F44*H9</f>
        <v>272.78127899999998</v>
      </c>
      <c r="H44" s="82">
        <f t="shared" si="2"/>
        <v>1363.906395</v>
      </c>
    </row>
    <row r="45" spans="1:10" x14ac:dyDescent="0.2">
      <c r="A45" s="134"/>
      <c r="B45" s="134"/>
      <c r="C45" s="77" t="s">
        <v>88</v>
      </c>
      <c r="D45" s="78"/>
      <c r="E45" s="79"/>
      <c r="F45" s="84"/>
      <c r="G45" s="84"/>
      <c r="H45" s="84"/>
    </row>
    <row r="46" spans="1:10" ht="45" x14ac:dyDescent="0.2">
      <c r="A46" s="108" t="s">
        <v>178</v>
      </c>
      <c r="B46" s="61" t="s">
        <v>110</v>
      </c>
      <c r="C46" s="62" t="s">
        <v>111</v>
      </c>
      <c r="D46" s="58" t="s">
        <v>58</v>
      </c>
      <c r="E46" s="59">
        <v>5</v>
      </c>
      <c r="F46" s="83">
        <v>38.979999999999997</v>
      </c>
      <c r="G46" s="82">
        <f>F46+F46*H9</f>
        <v>47.816765999999994</v>
      </c>
      <c r="H46" s="82">
        <f t="shared" ref="H46:H48" si="5">E46*G46</f>
        <v>239.08382999999998</v>
      </c>
    </row>
    <row r="47" spans="1:10" ht="56.25" x14ac:dyDescent="0.2">
      <c r="A47" s="108" t="s">
        <v>179</v>
      </c>
      <c r="B47" s="61" t="s">
        <v>112</v>
      </c>
      <c r="C47" s="62" t="s">
        <v>113</v>
      </c>
      <c r="D47" s="58" t="s">
        <v>58</v>
      </c>
      <c r="E47" s="59">
        <v>5</v>
      </c>
      <c r="F47" s="83">
        <v>5.82</v>
      </c>
      <c r="G47" s="82">
        <f>F47+F47*H9</f>
        <v>7.1393940000000002</v>
      </c>
      <c r="H47" s="82">
        <f t="shared" si="5"/>
        <v>35.69697</v>
      </c>
    </row>
    <row r="48" spans="1:10" ht="56.25" x14ac:dyDescent="0.2">
      <c r="A48" s="108" t="s">
        <v>180</v>
      </c>
      <c r="B48" s="61" t="s">
        <v>114</v>
      </c>
      <c r="C48" s="62" t="s">
        <v>115</v>
      </c>
      <c r="D48" s="58" t="s">
        <v>58</v>
      </c>
      <c r="E48" s="59">
        <v>5</v>
      </c>
      <c r="F48" s="83">
        <v>18.5</v>
      </c>
      <c r="G48" s="82">
        <f>F48+F48*H9</f>
        <v>22.693950000000001</v>
      </c>
      <c r="H48" s="82">
        <f t="shared" si="5"/>
        <v>113.46975</v>
      </c>
    </row>
    <row r="49" spans="1:9" x14ac:dyDescent="0.2">
      <c r="A49" s="103">
        <v>8</v>
      </c>
      <c r="B49" s="104"/>
      <c r="C49" s="107" t="s">
        <v>161</v>
      </c>
      <c r="D49" s="105"/>
      <c r="E49" s="106"/>
      <c r="F49" s="100"/>
      <c r="G49" s="100"/>
      <c r="H49" s="100"/>
      <c r="I49" s="189">
        <f>SUM(H50:H59)</f>
        <v>48623.615297960001</v>
      </c>
    </row>
    <row r="50" spans="1:9" ht="15" x14ac:dyDescent="0.25">
      <c r="A50" s="108" t="s">
        <v>60</v>
      </c>
      <c r="B50" t="s">
        <v>144</v>
      </c>
      <c r="C50" s="110" t="s">
        <v>66</v>
      </c>
      <c r="D50" s="111" t="s">
        <v>44</v>
      </c>
      <c r="E50" s="68">
        <v>200</v>
      </c>
      <c r="F50" s="86">
        <v>2.72</v>
      </c>
      <c r="G50" s="82">
        <f>F50+F50*H9</f>
        <v>3.3366240000000005</v>
      </c>
      <c r="H50" s="82">
        <f t="shared" si="2"/>
        <v>667.3248000000001</v>
      </c>
    </row>
    <row r="51" spans="1:9" ht="24" customHeight="1" x14ac:dyDescent="0.2">
      <c r="A51" s="108" t="s">
        <v>61</v>
      </c>
      <c r="B51" s="130" t="s">
        <v>145</v>
      </c>
      <c r="C51" s="115" t="s">
        <v>94</v>
      </c>
      <c r="D51" s="71" t="s">
        <v>44</v>
      </c>
      <c r="E51" s="72">
        <v>100</v>
      </c>
      <c r="F51" s="86">
        <v>4.12</v>
      </c>
      <c r="G51" s="82">
        <f>F51+F51*H9</f>
        <v>5.0540039999999999</v>
      </c>
      <c r="H51" s="82">
        <f t="shared" si="2"/>
        <v>505.40039999999999</v>
      </c>
    </row>
    <row r="52" spans="1:9" ht="22.5" x14ac:dyDescent="0.25">
      <c r="A52" s="108" t="s">
        <v>181</v>
      </c>
      <c r="B52" t="s">
        <v>146</v>
      </c>
      <c r="C52" s="70" t="s">
        <v>67</v>
      </c>
      <c r="D52" s="71" t="s">
        <v>44</v>
      </c>
      <c r="E52" s="72">
        <v>200</v>
      </c>
      <c r="F52" s="86">
        <v>4.63</v>
      </c>
      <c r="G52" s="82">
        <f>F52+F52*H9</f>
        <v>5.679621</v>
      </c>
      <c r="H52" s="82">
        <f t="shared" si="2"/>
        <v>1135.9241999999999</v>
      </c>
    </row>
    <row r="53" spans="1:9" ht="15" x14ac:dyDescent="0.25">
      <c r="A53" s="108" t="s">
        <v>182</v>
      </c>
      <c r="B53" s="129" t="s">
        <v>147</v>
      </c>
      <c r="C53" s="70" t="s">
        <v>68</v>
      </c>
      <c r="D53" s="71" t="s">
        <v>44</v>
      </c>
      <c r="E53" s="72">
        <v>100</v>
      </c>
      <c r="F53" s="86">
        <v>3.08</v>
      </c>
      <c r="G53" s="82">
        <f>F53+F53*H9</f>
        <v>3.7782360000000001</v>
      </c>
      <c r="H53" s="82">
        <f t="shared" si="2"/>
        <v>377.8236</v>
      </c>
    </row>
    <row r="54" spans="1:9" ht="33.75" x14ac:dyDescent="0.2">
      <c r="A54" s="108" t="s">
        <v>183</v>
      </c>
      <c r="B54" s="69" t="s">
        <v>148</v>
      </c>
      <c r="C54" s="70" t="s">
        <v>149</v>
      </c>
      <c r="D54" s="71" t="s">
        <v>129</v>
      </c>
      <c r="E54" s="72">
        <v>50</v>
      </c>
      <c r="F54" s="86">
        <v>22.24</v>
      </c>
      <c r="G54" s="82">
        <f>F54+F54*H9</f>
        <v>27.281807999999998</v>
      </c>
      <c r="H54" s="82">
        <f t="shared" si="2"/>
        <v>1364.0903999999998</v>
      </c>
    </row>
    <row r="55" spans="1:9" ht="33.75" x14ac:dyDescent="0.2">
      <c r="A55" s="108" t="s">
        <v>184</v>
      </c>
      <c r="B55" s="69" t="s">
        <v>150</v>
      </c>
      <c r="C55" s="70" t="s">
        <v>151</v>
      </c>
      <c r="D55" s="71" t="s">
        <v>44</v>
      </c>
      <c r="E55" s="72">
        <v>50</v>
      </c>
      <c r="F55" s="86">
        <v>29.8</v>
      </c>
      <c r="G55" s="82">
        <f>F55+F55*H10</f>
        <v>29.8</v>
      </c>
      <c r="H55" s="82">
        <f t="shared" ref="H55" si="6">E55*G55</f>
        <v>1490</v>
      </c>
    </row>
    <row r="56" spans="1:9" ht="33.75" customHeight="1" x14ac:dyDescent="0.2">
      <c r="A56" s="108" t="s">
        <v>185</v>
      </c>
      <c r="B56" s="131" t="s">
        <v>154</v>
      </c>
      <c r="C56" s="115" t="s">
        <v>69</v>
      </c>
      <c r="D56" s="71" t="s">
        <v>44</v>
      </c>
      <c r="E56" s="72">
        <f>606.18+1100</f>
        <v>1706.1799999999998</v>
      </c>
      <c r="F56" s="86">
        <v>14.16</v>
      </c>
      <c r="G56" s="82">
        <f>F56+F56*H9</f>
        <v>17.370072</v>
      </c>
      <c r="H56" s="82">
        <f t="shared" si="2"/>
        <v>29636.469444959999</v>
      </c>
    </row>
    <row r="57" spans="1:9" ht="33.75" x14ac:dyDescent="0.2">
      <c r="A57" s="108" t="s">
        <v>186</v>
      </c>
      <c r="B57" s="69" t="s">
        <v>153</v>
      </c>
      <c r="C57" s="115" t="s">
        <v>70</v>
      </c>
      <c r="D57" s="71" t="s">
        <v>44</v>
      </c>
      <c r="E57" s="72">
        <v>250</v>
      </c>
      <c r="F57" s="86">
        <v>15.64</v>
      </c>
      <c r="G57" s="82">
        <f>F57+F57*H9</f>
        <v>19.185588000000003</v>
      </c>
      <c r="H57" s="82">
        <f t="shared" si="2"/>
        <v>4796.3970000000008</v>
      </c>
    </row>
    <row r="58" spans="1:9" s="132" customFormat="1" ht="13.5" customHeight="1" x14ac:dyDescent="0.2">
      <c r="A58" s="108" t="s">
        <v>187</v>
      </c>
      <c r="B58" s="69" t="s">
        <v>155</v>
      </c>
      <c r="C58" s="112" t="s">
        <v>157</v>
      </c>
      <c r="D58" s="126" t="s">
        <v>44</v>
      </c>
      <c r="E58" s="68">
        <v>50</v>
      </c>
      <c r="F58" s="86">
        <v>31.98</v>
      </c>
      <c r="G58" s="82">
        <f>F58+F58*H9</f>
        <v>39.229866000000001</v>
      </c>
      <c r="H58" s="82">
        <f t="shared" ref="H58" si="7">E58*G58</f>
        <v>1961.4933000000001</v>
      </c>
    </row>
    <row r="59" spans="1:9" ht="24" customHeight="1" x14ac:dyDescent="0.2">
      <c r="A59" s="108" t="s">
        <v>188</v>
      </c>
      <c r="B59" s="69" t="s">
        <v>155</v>
      </c>
      <c r="C59" s="70" t="s">
        <v>156</v>
      </c>
      <c r="D59" s="71" t="s">
        <v>44</v>
      </c>
      <c r="E59" s="72">
        <v>170.5</v>
      </c>
      <c r="F59" s="86">
        <v>31.98</v>
      </c>
      <c r="G59" s="82">
        <f>F59+F59*H9</f>
        <v>39.229866000000001</v>
      </c>
      <c r="H59" s="82">
        <f t="shared" si="2"/>
        <v>6688.692153</v>
      </c>
    </row>
    <row r="60" spans="1:9" x14ac:dyDescent="0.2">
      <c r="A60" s="117">
        <v>9</v>
      </c>
      <c r="B60" s="118"/>
      <c r="C60" s="116" t="s">
        <v>101</v>
      </c>
      <c r="D60" s="119"/>
      <c r="E60" s="120"/>
      <c r="F60" s="121"/>
      <c r="G60" s="121"/>
      <c r="H60" s="121"/>
      <c r="I60" s="189">
        <f>SUM(H61:H66)</f>
        <v>84373.05161699999</v>
      </c>
    </row>
    <row r="61" spans="1:9" ht="45" x14ac:dyDescent="0.2">
      <c r="A61" s="60" t="s">
        <v>62</v>
      </c>
      <c r="B61" s="127" t="s">
        <v>116</v>
      </c>
      <c r="C61" s="62" t="s">
        <v>117</v>
      </c>
      <c r="D61" s="58" t="s">
        <v>95</v>
      </c>
      <c r="E61" s="59">
        <v>1</v>
      </c>
      <c r="F61" s="83">
        <v>66614.509999999995</v>
      </c>
      <c r="G61" s="82">
        <f>F61+F61*H9</f>
        <v>81716.019416999989</v>
      </c>
      <c r="H61" s="82">
        <f t="shared" ref="H61" si="8">E61*G61</f>
        <v>81716.019416999989</v>
      </c>
    </row>
    <row r="62" spans="1:9" ht="22.5" x14ac:dyDescent="0.2">
      <c r="A62" s="60" t="s">
        <v>189</v>
      </c>
      <c r="B62" s="109" t="s">
        <v>98</v>
      </c>
      <c r="C62" s="112" t="s">
        <v>71</v>
      </c>
      <c r="D62" s="126" t="s">
        <v>58</v>
      </c>
      <c r="E62" s="68">
        <v>4</v>
      </c>
      <c r="F62" s="122">
        <v>100</v>
      </c>
      <c r="G62" s="125">
        <f>F62+F62*H9</f>
        <v>122.67</v>
      </c>
      <c r="H62" s="82">
        <f t="shared" si="2"/>
        <v>490.68</v>
      </c>
    </row>
    <row r="63" spans="1:9" ht="22.5" x14ac:dyDescent="0.2">
      <c r="A63" s="60" t="s">
        <v>190</v>
      </c>
      <c r="B63" s="109" t="s">
        <v>98</v>
      </c>
      <c r="C63" s="112" t="s">
        <v>72</v>
      </c>
      <c r="D63" s="126" t="s">
        <v>95</v>
      </c>
      <c r="E63" s="68">
        <v>1</v>
      </c>
      <c r="F63" s="122">
        <v>500</v>
      </c>
      <c r="G63" s="125">
        <f>F63+F63*H9</f>
        <v>613.35</v>
      </c>
      <c r="H63" s="82">
        <f t="shared" si="2"/>
        <v>613.35</v>
      </c>
    </row>
    <row r="64" spans="1:9" ht="22.5" x14ac:dyDescent="0.2">
      <c r="A64" s="60" t="s">
        <v>191</v>
      </c>
      <c r="B64" s="109" t="s">
        <v>98</v>
      </c>
      <c r="C64" s="112" t="s">
        <v>100</v>
      </c>
      <c r="D64" s="126" t="s">
        <v>95</v>
      </c>
      <c r="E64" s="68">
        <v>1</v>
      </c>
      <c r="F64" s="122">
        <v>600</v>
      </c>
      <c r="G64" s="125">
        <f>F64+F64*H9</f>
        <v>736.02</v>
      </c>
      <c r="H64" s="82">
        <f t="shared" si="2"/>
        <v>736.02</v>
      </c>
    </row>
    <row r="65" spans="1:8" ht="22.5" x14ac:dyDescent="0.2">
      <c r="A65" s="60" t="s">
        <v>192</v>
      </c>
      <c r="B65" s="109" t="s">
        <v>98</v>
      </c>
      <c r="C65" s="112" t="s">
        <v>73</v>
      </c>
      <c r="D65" s="126" t="s">
        <v>58</v>
      </c>
      <c r="E65" s="68">
        <v>3</v>
      </c>
      <c r="F65" s="122">
        <v>47</v>
      </c>
      <c r="G65" s="125">
        <f>F65+F65*H9</f>
        <v>57.654899999999998</v>
      </c>
      <c r="H65" s="82">
        <f t="shared" si="2"/>
        <v>172.96469999999999</v>
      </c>
    </row>
    <row r="66" spans="1:8" ht="22.5" x14ac:dyDescent="0.2">
      <c r="A66" s="60" t="s">
        <v>193</v>
      </c>
      <c r="B66" s="109" t="s">
        <v>98</v>
      </c>
      <c r="C66" s="112" t="s">
        <v>99</v>
      </c>
      <c r="D66" s="126" t="s">
        <v>58</v>
      </c>
      <c r="E66" s="68">
        <v>1</v>
      </c>
      <c r="F66" s="122">
        <v>525</v>
      </c>
      <c r="G66" s="125">
        <f>F66+F66*H9</f>
        <v>644.01750000000004</v>
      </c>
      <c r="H66" s="82">
        <f t="shared" si="2"/>
        <v>644.01750000000004</v>
      </c>
    </row>
    <row r="67" spans="1:8" ht="18" customHeight="1" thickBot="1" x14ac:dyDescent="0.25">
      <c r="A67" s="140" t="s">
        <v>19</v>
      </c>
      <c r="B67" s="141"/>
      <c r="C67" s="141"/>
      <c r="D67" s="141"/>
      <c r="E67" s="141"/>
      <c r="F67" s="141"/>
      <c r="G67" s="142"/>
      <c r="H67" s="87">
        <f>SUM(H13:H66)</f>
        <v>188882.22075495997</v>
      </c>
    </row>
    <row r="68" spans="1:8" ht="18" customHeight="1" x14ac:dyDescent="0.2"/>
    <row r="69" spans="1:8" ht="18" customHeight="1" x14ac:dyDescent="0.2"/>
    <row r="70" spans="1:8" ht="0.75" customHeight="1" x14ac:dyDescent="0.2">
      <c r="A70" s="6"/>
      <c r="B70" s="6"/>
      <c r="C70" s="6"/>
      <c r="D70" s="6"/>
      <c r="E70" s="6"/>
      <c r="F70" s="6"/>
      <c r="G70" s="6"/>
      <c r="H70" s="7"/>
    </row>
    <row r="71" spans="1:8" ht="11.25" hidden="1" customHeight="1" x14ac:dyDescent="0.2">
      <c r="A71" s="8"/>
      <c r="B71" s="8"/>
      <c r="C71" s="8"/>
      <c r="D71" s="8"/>
      <c r="E71" s="8"/>
      <c r="F71" s="8"/>
      <c r="G71" s="8"/>
      <c r="H71" s="8"/>
    </row>
    <row r="72" spans="1:8" ht="11.25" hidden="1" customHeight="1" x14ac:dyDescent="0.2">
      <c r="A72" s="8"/>
      <c r="B72" s="135"/>
      <c r="C72" s="135"/>
      <c r="D72" s="8"/>
      <c r="E72" s="135" t="s">
        <v>20</v>
      </c>
      <c r="F72" s="135"/>
      <c r="G72" s="9"/>
      <c r="H72" s="8"/>
    </row>
    <row r="73" spans="1:8" x14ac:dyDescent="0.2">
      <c r="A73" s="10"/>
      <c r="B73" s="137" t="s">
        <v>40</v>
      </c>
      <c r="C73" s="137"/>
      <c r="D73" s="10"/>
      <c r="E73" s="138"/>
      <c r="F73" s="138"/>
      <c r="G73" s="11"/>
      <c r="H73" s="10"/>
    </row>
    <row r="74" spans="1:8" hidden="1" x14ac:dyDescent="0.2"/>
    <row r="75" spans="1:8" ht="15" x14ac:dyDescent="0.25">
      <c r="A75"/>
      <c r="B75"/>
      <c r="C75"/>
      <c r="D75"/>
      <c r="E75"/>
      <c r="F75"/>
      <c r="G75"/>
      <c r="H75"/>
    </row>
    <row r="76" spans="1:8" ht="15" x14ac:dyDescent="0.25">
      <c r="A76"/>
      <c r="B76"/>
      <c r="C76"/>
      <c r="D76"/>
      <c r="E76"/>
      <c r="F76"/>
      <c r="G76"/>
      <c r="H76"/>
    </row>
    <row r="77" spans="1:8" ht="1.5" customHeight="1" x14ac:dyDescent="0.2">
      <c r="A77" s="8"/>
      <c r="B77" s="135"/>
      <c r="C77" s="135"/>
      <c r="D77" s="8"/>
      <c r="E77" s="136"/>
      <c r="F77" s="136"/>
      <c r="G77" s="9"/>
      <c r="H77" s="8"/>
    </row>
    <row r="78" spans="1:8" x14ac:dyDescent="0.2">
      <c r="A78" s="10"/>
      <c r="B78" s="137" t="s">
        <v>43</v>
      </c>
      <c r="C78" s="137"/>
      <c r="D78" s="10"/>
      <c r="E78" s="138"/>
      <c r="F78" s="138"/>
      <c r="G78" s="11"/>
      <c r="H78" s="10"/>
    </row>
    <row r="79" spans="1:8" ht="12" customHeight="1" x14ac:dyDescent="0.2"/>
    <row r="80" spans="1:8" ht="11.25" customHeight="1" x14ac:dyDescent="0.2"/>
    <row r="81" ht="12" customHeight="1" x14ac:dyDescent="0.2"/>
    <row r="82" ht="14.1" customHeight="1" x14ac:dyDescent="0.2"/>
    <row r="83" ht="4.5" customHeight="1" x14ac:dyDescent="0.2"/>
  </sheetData>
  <mergeCells count="24">
    <mergeCell ref="A5:E5"/>
    <mergeCell ref="F5:H5"/>
    <mergeCell ref="A1:B1"/>
    <mergeCell ref="C1:H1"/>
    <mergeCell ref="A2:H2"/>
    <mergeCell ref="A3:H3"/>
    <mergeCell ref="A6:E6"/>
    <mergeCell ref="F6:H6"/>
    <mergeCell ref="E7:H7"/>
    <mergeCell ref="A8:D8"/>
    <mergeCell ref="E8:E9"/>
    <mergeCell ref="F8:F9"/>
    <mergeCell ref="A9:D9"/>
    <mergeCell ref="B7:D7"/>
    <mergeCell ref="B77:C77"/>
    <mergeCell ref="E77:F77"/>
    <mergeCell ref="B78:C78"/>
    <mergeCell ref="E78:F78"/>
    <mergeCell ref="A10:H10"/>
    <mergeCell ref="A67:G67"/>
    <mergeCell ref="B72:C72"/>
    <mergeCell ref="E72:F72"/>
    <mergeCell ref="B73:C73"/>
    <mergeCell ref="E73:F73"/>
  </mergeCells>
  <pageMargins left="0.78740157480314965" right="0.19685039370078741" top="0.39370078740157483" bottom="0.39370078740157483" header="0" footer="0"/>
  <pageSetup paperSize="9" scale="62" fitToHeight="0" orientation="portrait"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zoomScale="75" workbookViewId="0">
      <selection activeCell="O20" sqref="O20"/>
    </sheetView>
  </sheetViews>
  <sheetFormatPr defaultRowHeight="12.75" x14ac:dyDescent="0.2"/>
  <cols>
    <col min="1" max="1" width="43" style="1" customWidth="1"/>
    <col min="2" max="2" width="20.7109375" style="13" customWidth="1"/>
    <col min="3" max="7" width="15.7109375" style="1" customWidth="1"/>
    <col min="8" max="8" width="17.7109375" style="1" customWidth="1"/>
    <col min="9" max="256" width="9.140625" style="1"/>
    <col min="257" max="257" width="43" style="1" customWidth="1"/>
    <col min="258" max="258" width="20.7109375" style="1" customWidth="1"/>
    <col min="259" max="263" width="15.7109375" style="1" customWidth="1"/>
    <col min="264" max="264" width="17.7109375" style="1" customWidth="1"/>
    <col min="265" max="512" width="9.140625" style="1"/>
    <col min="513" max="513" width="43" style="1" customWidth="1"/>
    <col min="514" max="514" width="20.7109375" style="1" customWidth="1"/>
    <col min="515" max="519" width="15.7109375" style="1" customWidth="1"/>
    <col min="520" max="520" width="17.7109375" style="1" customWidth="1"/>
    <col min="521" max="768" width="9.140625" style="1"/>
    <col min="769" max="769" width="43" style="1" customWidth="1"/>
    <col min="770" max="770" width="20.7109375" style="1" customWidth="1"/>
    <col min="771" max="775" width="15.7109375" style="1" customWidth="1"/>
    <col min="776" max="776" width="17.7109375" style="1" customWidth="1"/>
    <col min="777" max="1024" width="9.140625" style="1"/>
    <col min="1025" max="1025" width="43" style="1" customWidth="1"/>
    <col min="1026" max="1026" width="20.7109375" style="1" customWidth="1"/>
    <col min="1027" max="1031" width="15.7109375" style="1" customWidth="1"/>
    <col min="1032" max="1032" width="17.7109375" style="1" customWidth="1"/>
    <col min="1033" max="1280" width="9.140625" style="1"/>
    <col min="1281" max="1281" width="43" style="1" customWidth="1"/>
    <col min="1282" max="1282" width="20.7109375" style="1" customWidth="1"/>
    <col min="1283" max="1287" width="15.7109375" style="1" customWidth="1"/>
    <col min="1288" max="1288" width="17.7109375" style="1" customWidth="1"/>
    <col min="1289" max="1536" width="9.140625" style="1"/>
    <col min="1537" max="1537" width="43" style="1" customWidth="1"/>
    <col min="1538" max="1538" width="20.7109375" style="1" customWidth="1"/>
    <col min="1539" max="1543" width="15.7109375" style="1" customWidth="1"/>
    <col min="1544" max="1544" width="17.7109375" style="1" customWidth="1"/>
    <col min="1545" max="1792" width="9.140625" style="1"/>
    <col min="1793" max="1793" width="43" style="1" customWidth="1"/>
    <col min="1794" max="1794" width="20.7109375" style="1" customWidth="1"/>
    <col min="1795" max="1799" width="15.7109375" style="1" customWidth="1"/>
    <col min="1800" max="1800" width="17.7109375" style="1" customWidth="1"/>
    <col min="1801" max="2048" width="9.140625" style="1"/>
    <col min="2049" max="2049" width="43" style="1" customWidth="1"/>
    <col min="2050" max="2050" width="20.7109375" style="1" customWidth="1"/>
    <col min="2051" max="2055" width="15.7109375" style="1" customWidth="1"/>
    <col min="2056" max="2056" width="17.7109375" style="1" customWidth="1"/>
    <col min="2057" max="2304" width="9.140625" style="1"/>
    <col min="2305" max="2305" width="43" style="1" customWidth="1"/>
    <col min="2306" max="2306" width="20.7109375" style="1" customWidth="1"/>
    <col min="2307" max="2311" width="15.7109375" style="1" customWidth="1"/>
    <col min="2312" max="2312" width="17.7109375" style="1" customWidth="1"/>
    <col min="2313" max="2560" width="9.140625" style="1"/>
    <col min="2561" max="2561" width="43" style="1" customWidth="1"/>
    <col min="2562" max="2562" width="20.7109375" style="1" customWidth="1"/>
    <col min="2563" max="2567" width="15.7109375" style="1" customWidth="1"/>
    <col min="2568" max="2568" width="17.7109375" style="1" customWidth="1"/>
    <col min="2569" max="2816" width="9.140625" style="1"/>
    <col min="2817" max="2817" width="43" style="1" customWidth="1"/>
    <col min="2818" max="2818" width="20.7109375" style="1" customWidth="1"/>
    <col min="2819" max="2823" width="15.7109375" style="1" customWidth="1"/>
    <col min="2824" max="2824" width="17.7109375" style="1" customWidth="1"/>
    <col min="2825" max="3072" width="9.140625" style="1"/>
    <col min="3073" max="3073" width="43" style="1" customWidth="1"/>
    <col min="3074" max="3074" width="20.7109375" style="1" customWidth="1"/>
    <col min="3075" max="3079" width="15.7109375" style="1" customWidth="1"/>
    <col min="3080" max="3080" width="17.7109375" style="1" customWidth="1"/>
    <col min="3081" max="3328" width="9.140625" style="1"/>
    <col min="3329" max="3329" width="43" style="1" customWidth="1"/>
    <col min="3330" max="3330" width="20.7109375" style="1" customWidth="1"/>
    <col min="3331" max="3335" width="15.7109375" style="1" customWidth="1"/>
    <col min="3336" max="3336" width="17.7109375" style="1" customWidth="1"/>
    <col min="3337" max="3584" width="9.140625" style="1"/>
    <col min="3585" max="3585" width="43" style="1" customWidth="1"/>
    <col min="3586" max="3586" width="20.7109375" style="1" customWidth="1"/>
    <col min="3587" max="3591" width="15.7109375" style="1" customWidth="1"/>
    <col min="3592" max="3592" width="17.7109375" style="1" customWidth="1"/>
    <col min="3593" max="3840" width="9.140625" style="1"/>
    <col min="3841" max="3841" width="43" style="1" customWidth="1"/>
    <col min="3842" max="3842" width="20.7109375" style="1" customWidth="1"/>
    <col min="3843" max="3847" width="15.7109375" style="1" customWidth="1"/>
    <col min="3848" max="3848" width="17.7109375" style="1" customWidth="1"/>
    <col min="3849" max="4096" width="9.140625" style="1"/>
    <col min="4097" max="4097" width="43" style="1" customWidth="1"/>
    <col min="4098" max="4098" width="20.7109375" style="1" customWidth="1"/>
    <col min="4099" max="4103" width="15.7109375" style="1" customWidth="1"/>
    <col min="4104" max="4104" width="17.7109375" style="1" customWidth="1"/>
    <col min="4105" max="4352" width="9.140625" style="1"/>
    <col min="4353" max="4353" width="43" style="1" customWidth="1"/>
    <col min="4354" max="4354" width="20.7109375" style="1" customWidth="1"/>
    <col min="4355" max="4359" width="15.7109375" style="1" customWidth="1"/>
    <col min="4360" max="4360" width="17.7109375" style="1" customWidth="1"/>
    <col min="4361" max="4608" width="9.140625" style="1"/>
    <col min="4609" max="4609" width="43" style="1" customWidth="1"/>
    <col min="4610" max="4610" width="20.7109375" style="1" customWidth="1"/>
    <col min="4611" max="4615" width="15.7109375" style="1" customWidth="1"/>
    <col min="4616" max="4616" width="17.7109375" style="1" customWidth="1"/>
    <col min="4617" max="4864" width="9.140625" style="1"/>
    <col min="4865" max="4865" width="43" style="1" customWidth="1"/>
    <col min="4866" max="4866" width="20.7109375" style="1" customWidth="1"/>
    <col min="4867" max="4871" width="15.7109375" style="1" customWidth="1"/>
    <col min="4872" max="4872" width="17.7109375" style="1" customWidth="1"/>
    <col min="4873" max="5120" width="9.140625" style="1"/>
    <col min="5121" max="5121" width="43" style="1" customWidth="1"/>
    <col min="5122" max="5122" width="20.7109375" style="1" customWidth="1"/>
    <col min="5123" max="5127" width="15.7109375" style="1" customWidth="1"/>
    <col min="5128" max="5128" width="17.7109375" style="1" customWidth="1"/>
    <col min="5129" max="5376" width="9.140625" style="1"/>
    <col min="5377" max="5377" width="43" style="1" customWidth="1"/>
    <col min="5378" max="5378" width="20.7109375" style="1" customWidth="1"/>
    <col min="5379" max="5383" width="15.7109375" style="1" customWidth="1"/>
    <col min="5384" max="5384" width="17.7109375" style="1" customWidth="1"/>
    <col min="5385" max="5632" width="9.140625" style="1"/>
    <col min="5633" max="5633" width="43" style="1" customWidth="1"/>
    <col min="5634" max="5634" width="20.7109375" style="1" customWidth="1"/>
    <col min="5635" max="5639" width="15.7109375" style="1" customWidth="1"/>
    <col min="5640" max="5640" width="17.7109375" style="1" customWidth="1"/>
    <col min="5641" max="5888" width="9.140625" style="1"/>
    <col min="5889" max="5889" width="43" style="1" customWidth="1"/>
    <col min="5890" max="5890" width="20.7109375" style="1" customWidth="1"/>
    <col min="5891" max="5895" width="15.7109375" style="1" customWidth="1"/>
    <col min="5896" max="5896" width="17.7109375" style="1" customWidth="1"/>
    <col min="5897" max="6144" width="9.140625" style="1"/>
    <col min="6145" max="6145" width="43" style="1" customWidth="1"/>
    <col min="6146" max="6146" width="20.7109375" style="1" customWidth="1"/>
    <col min="6147" max="6151" width="15.7109375" style="1" customWidth="1"/>
    <col min="6152" max="6152" width="17.7109375" style="1" customWidth="1"/>
    <col min="6153" max="6400" width="9.140625" style="1"/>
    <col min="6401" max="6401" width="43" style="1" customWidth="1"/>
    <col min="6402" max="6402" width="20.7109375" style="1" customWidth="1"/>
    <col min="6403" max="6407" width="15.7109375" style="1" customWidth="1"/>
    <col min="6408" max="6408" width="17.7109375" style="1" customWidth="1"/>
    <col min="6409" max="6656" width="9.140625" style="1"/>
    <col min="6657" max="6657" width="43" style="1" customWidth="1"/>
    <col min="6658" max="6658" width="20.7109375" style="1" customWidth="1"/>
    <col min="6659" max="6663" width="15.7109375" style="1" customWidth="1"/>
    <col min="6664" max="6664" width="17.7109375" style="1" customWidth="1"/>
    <col min="6665" max="6912" width="9.140625" style="1"/>
    <col min="6913" max="6913" width="43" style="1" customWidth="1"/>
    <col min="6914" max="6914" width="20.7109375" style="1" customWidth="1"/>
    <col min="6915" max="6919" width="15.7109375" style="1" customWidth="1"/>
    <col min="6920" max="6920" width="17.7109375" style="1" customWidth="1"/>
    <col min="6921" max="7168" width="9.140625" style="1"/>
    <col min="7169" max="7169" width="43" style="1" customWidth="1"/>
    <col min="7170" max="7170" width="20.7109375" style="1" customWidth="1"/>
    <col min="7171" max="7175" width="15.7109375" style="1" customWidth="1"/>
    <col min="7176" max="7176" width="17.7109375" style="1" customWidth="1"/>
    <col min="7177" max="7424" width="9.140625" style="1"/>
    <col min="7425" max="7425" width="43" style="1" customWidth="1"/>
    <col min="7426" max="7426" width="20.7109375" style="1" customWidth="1"/>
    <col min="7427" max="7431" width="15.7109375" style="1" customWidth="1"/>
    <col min="7432" max="7432" width="17.7109375" style="1" customWidth="1"/>
    <col min="7433" max="7680" width="9.140625" style="1"/>
    <col min="7681" max="7681" width="43" style="1" customWidth="1"/>
    <col min="7682" max="7682" width="20.7109375" style="1" customWidth="1"/>
    <col min="7683" max="7687" width="15.7109375" style="1" customWidth="1"/>
    <col min="7688" max="7688" width="17.7109375" style="1" customWidth="1"/>
    <col min="7689" max="7936" width="9.140625" style="1"/>
    <col min="7937" max="7937" width="43" style="1" customWidth="1"/>
    <col min="7938" max="7938" width="20.7109375" style="1" customWidth="1"/>
    <col min="7939" max="7943" width="15.7109375" style="1" customWidth="1"/>
    <col min="7944" max="7944" width="17.7109375" style="1" customWidth="1"/>
    <col min="7945" max="8192" width="9.140625" style="1"/>
    <col min="8193" max="8193" width="43" style="1" customWidth="1"/>
    <col min="8194" max="8194" width="20.7109375" style="1" customWidth="1"/>
    <col min="8195" max="8199" width="15.7109375" style="1" customWidth="1"/>
    <col min="8200" max="8200" width="17.7109375" style="1" customWidth="1"/>
    <col min="8201" max="8448" width="9.140625" style="1"/>
    <col min="8449" max="8449" width="43" style="1" customWidth="1"/>
    <col min="8450" max="8450" width="20.7109375" style="1" customWidth="1"/>
    <col min="8451" max="8455" width="15.7109375" style="1" customWidth="1"/>
    <col min="8456" max="8456" width="17.7109375" style="1" customWidth="1"/>
    <col min="8457" max="8704" width="9.140625" style="1"/>
    <col min="8705" max="8705" width="43" style="1" customWidth="1"/>
    <col min="8706" max="8706" width="20.7109375" style="1" customWidth="1"/>
    <col min="8707" max="8711" width="15.7109375" style="1" customWidth="1"/>
    <col min="8712" max="8712" width="17.7109375" style="1" customWidth="1"/>
    <col min="8713" max="8960" width="9.140625" style="1"/>
    <col min="8961" max="8961" width="43" style="1" customWidth="1"/>
    <col min="8962" max="8962" width="20.7109375" style="1" customWidth="1"/>
    <col min="8963" max="8967" width="15.7109375" style="1" customWidth="1"/>
    <col min="8968" max="8968" width="17.7109375" style="1" customWidth="1"/>
    <col min="8969" max="9216" width="9.140625" style="1"/>
    <col min="9217" max="9217" width="43" style="1" customWidth="1"/>
    <col min="9218" max="9218" width="20.7109375" style="1" customWidth="1"/>
    <col min="9219" max="9223" width="15.7109375" style="1" customWidth="1"/>
    <col min="9224" max="9224" width="17.7109375" style="1" customWidth="1"/>
    <col min="9225" max="9472" width="9.140625" style="1"/>
    <col min="9473" max="9473" width="43" style="1" customWidth="1"/>
    <col min="9474" max="9474" width="20.7109375" style="1" customWidth="1"/>
    <col min="9475" max="9479" width="15.7109375" style="1" customWidth="1"/>
    <col min="9480" max="9480" width="17.7109375" style="1" customWidth="1"/>
    <col min="9481" max="9728" width="9.140625" style="1"/>
    <col min="9729" max="9729" width="43" style="1" customWidth="1"/>
    <col min="9730" max="9730" width="20.7109375" style="1" customWidth="1"/>
    <col min="9731" max="9735" width="15.7109375" style="1" customWidth="1"/>
    <col min="9736" max="9736" width="17.7109375" style="1" customWidth="1"/>
    <col min="9737" max="9984" width="9.140625" style="1"/>
    <col min="9985" max="9985" width="43" style="1" customWidth="1"/>
    <col min="9986" max="9986" width="20.7109375" style="1" customWidth="1"/>
    <col min="9987" max="9991" width="15.7109375" style="1" customWidth="1"/>
    <col min="9992" max="9992" width="17.7109375" style="1" customWidth="1"/>
    <col min="9993" max="10240" width="9.140625" style="1"/>
    <col min="10241" max="10241" width="43" style="1" customWidth="1"/>
    <col min="10242" max="10242" width="20.7109375" style="1" customWidth="1"/>
    <col min="10243" max="10247" width="15.7109375" style="1" customWidth="1"/>
    <col min="10248" max="10248" width="17.7109375" style="1" customWidth="1"/>
    <col min="10249" max="10496" width="9.140625" style="1"/>
    <col min="10497" max="10497" width="43" style="1" customWidth="1"/>
    <col min="10498" max="10498" width="20.7109375" style="1" customWidth="1"/>
    <col min="10499" max="10503" width="15.7109375" style="1" customWidth="1"/>
    <col min="10504" max="10504" width="17.7109375" style="1" customWidth="1"/>
    <col min="10505" max="10752" width="9.140625" style="1"/>
    <col min="10753" max="10753" width="43" style="1" customWidth="1"/>
    <col min="10754" max="10754" width="20.7109375" style="1" customWidth="1"/>
    <col min="10755" max="10759" width="15.7109375" style="1" customWidth="1"/>
    <col min="10760" max="10760" width="17.7109375" style="1" customWidth="1"/>
    <col min="10761" max="11008" width="9.140625" style="1"/>
    <col min="11009" max="11009" width="43" style="1" customWidth="1"/>
    <col min="11010" max="11010" width="20.7109375" style="1" customWidth="1"/>
    <col min="11011" max="11015" width="15.7109375" style="1" customWidth="1"/>
    <col min="11016" max="11016" width="17.7109375" style="1" customWidth="1"/>
    <col min="11017" max="11264" width="9.140625" style="1"/>
    <col min="11265" max="11265" width="43" style="1" customWidth="1"/>
    <col min="11266" max="11266" width="20.7109375" style="1" customWidth="1"/>
    <col min="11267" max="11271" width="15.7109375" style="1" customWidth="1"/>
    <col min="11272" max="11272" width="17.7109375" style="1" customWidth="1"/>
    <col min="11273" max="11520" width="9.140625" style="1"/>
    <col min="11521" max="11521" width="43" style="1" customWidth="1"/>
    <col min="11522" max="11522" width="20.7109375" style="1" customWidth="1"/>
    <col min="11523" max="11527" width="15.7109375" style="1" customWidth="1"/>
    <col min="11528" max="11528" width="17.7109375" style="1" customWidth="1"/>
    <col min="11529" max="11776" width="9.140625" style="1"/>
    <col min="11777" max="11777" width="43" style="1" customWidth="1"/>
    <col min="11778" max="11778" width="20.7109375" style="1" customWidth="1"/>
    <col min="11779" max="11783" width="15.7109375" style="1" customWidth="1"/>
    <col min="11784" max="11784" width="17.7109375" style="1" customWidth="1"/>
    <col min="11785" max="12032" width="9.140625" style="1"/>
    <col min="12033" max="12033" width="43" style="1" customWidth="1"/>
    <col min="12034" max="12034" width="20.7109375" style="1" customWidth="1"/>
    <col min="12035" max="12039" width="15.7109375" style="1" customWidth="1"/>
    <col min="12040" max="12040" width="17.7109375" style="1" customWidth="1"/>
    <col min="12041" max="12288" width="9.140625" style="1"/>
    <col min="12289" max="12289" width="43" style="1" customWidth="1"/>
    <col min="12290" max="12290" width="20.7109375" style="1" customWidth="1"/>
    <col min="12291" max="12295" width="15.7109375" style="1" customWidth="1"/>
    <col min="12296" max="12296" width="17.7109375" style="1" customWidth="1"/>
    <col min="12297" max="12544" width="9.140625" style="1"/>
    <col min="12545" max="12545" width="43" style="1" customWidth="1"/>
    <col min="12546" max="12546" width="20.7109375" style="1" customWidth="1"/>
    <col min="12547" max="12551" width="15.7109375" style="1" customWidth="1"/>
    <col min="12552" max="12552" width="17.7109375" style="1" customWidth="1"/>
    <col min="12553" max="12800" width="9.140625" style="1"/>
    <col min="12801" max="12801" width="43" style="1" customWidth="1"/>
    <col min="12802" max="12802" width="20.7109375" style="1" customWidth="1"/>
    <col min="12803" max="12807" width="15.7109375" style="1" customWidth="1"/>
    <col min="12808" max="12808" width="17.7109375" style="1" customWidth="1"/>
    <col min="12809" max="13056" width="9.140625" style="1"/>
    <col min="13057" max="13057" width="43" style="1" customWidth="1"/>
    <col min="13058" max="13058" width="20.7109375" style="1" customWidth="1"/>
    <col min="13059" max="13063" width="15.7109375" style="1" customWidth="1"/>
    <col min="13064" max="13064" width="17.7109375" style="1" customWidth="1"/>
    <col min="13065" max="13312" width="9.140625" style="1"/>
    <col min="13313" max="13313" width="43" style="1" customWidth="1"/>
    <col min="13314" max="13314" width="20.7109375" style="1" customWidth="1"/>
    <col min="13315" max="13319" width="15.7109375" style="1" customWidth="1"/>
    <col min="13320" max="13320" width="17.7109375" style="1" customWidth="1"/>
    <col min="13321" max="13568" width="9.140625" style="1"/>
    <col min="13569" max="13569" width="43" style="1" customWidth="1"/>
    <col min="13570" max="13570" width="20.7109375" style="1" customWidth="1"/>
    <col min="13571" max="13575" width="15.7109375" style="1" customWidth="1"/>
    <col min="13576" max="13576" width="17.7109375" style="1" customWidth="1"/>
    <col min="13577" max="13824" width="9.140625" style="1"/>
    <col min="13825" max="13825" width="43" style="1" customWidth="1"/>
    <col min="13826" max="13826" width="20.7109375" style="1" customWidth="1"/>
    <col min="13827" max="13831" width="15.7109375" style="1" customWidth="1"/>
    <col min="13832" max="13832" width="17.7109375" style="1" customWidth="1"/>
    <col min="13833" max="14080" width="9.140625" style="1"/>
    <col min="14081" max="14081" width="43" style="1" customWidth="1"/>
    <col min="14082" max="14082" width="20.7109375" style="1" customWidth="1"/>
    <col min="14083" max="14087" width="15.7109375" style="1" customWidth="1"/>
    <col min="14088" max="14088" width="17.7109375" style="1" customWidth="1"/>
    <col min="14089" max="14336" width="9.140625" style="1"/>
    <col min="14337" max="14337" width="43" style="1" customWidth="1"/>
    <col min="14338" max="14338" width="20.7109375" style="1" customWidth="1"/>
    <col min="14339" max="14343" width="15.7109375" style="1" customWidth="1"/>
    <col min="14344" max="14344" width="17.7109375" style="1" customWidth="1"/>
    <col min="14345" max="14592" width="9.140625" style="1"/>
    <col min="14593" max="14593" width="43" style="1" customWidth="1"/>
    <col min="14594" max="14594" width="20.7109375" style="1" customWidth="1"/>
    <col min="14595" max="14599" width="15.7109375" style="1" customWidth="1"/>
    <col min="14600" max="14600" width="17.7109375" style="1" customWidth="1"/>
    <col min="14601" max="14848" width="9.140625" style="1"/>
    <col min="14849" max="14849" width="43" style="1" customWidth="1"/>
    <col min="14850" max="14850" width="20.7109375" style="1" customWidth="1"/>
    <col min="14851" max="14855" width="15.7109375" style="1" customWidth="1"/>
    <col min="14856" max="14856" width="17.7109375" style="1" customWidth="1"/>
    <col min="14857" max="15104" width="9.140625" style="1"/>
    <col min="15105" max="15105" width="43" style="1" customWidth="1"/>
    <col min="15106" max="15106" width="20.7109375" style="1" customWidth="1"/>
    <col min="15107" max="15111" width="15.7109375" style="1" customWidth="1"/>
    <col min="15112" max="15112" width="17.7109375" style="1" customWidth="1"/>
    <col min="15113" max="15360" width="9.140625" style="1"/>
    <col min="15361" max="15361" width="43" style="1" customWidth="1"/>
    <col min="15362" max="15362" width="20.7109375" style="1" customWidth="1"/>
    <col min="15363" max="15367" width="15.7109375" style="1" customWidth="1"/>
    <col min="15368" max="15368" width="17.7109375" style="1" customWidth="1"/>
    <col min="15369" max="15616" width="9.140625" style="1"/>
    <col min="15617" max="15617" width="43" style="1" customWidth="1"/>
    <col min="15618" max="15618" width="20.7109375" style="1" customWidth="1"/>
    <col min="15619" max="15623" width="15.7109375" style="1" customWidth="1"/>
    <col min="15624" max="15624" width="17.7109375" style="1" customWidth="1"/>
    <col min="15625" max="15872" width="9.140625" style="1"/>
    <col min="15873" max="15873" width="43" style="1" customWidth="1"/>
    <col min="15874" max="15874" width="20.7109375" style="1" customWidth="1"/>
    <col min="15875" max="15879" width="15.7109375" style="1" customWidth="1"/>
    <col min="15880" max="15880" width="17.7109375" style="1" customWidth="1"/>
    <col min="15881" max="16128" width="9.140625" style="1"/>
    <col min="16129" max="16129" width="43" style="1" customWidth="1"/>
    <col min="16130" max="16130" width="20.7109375" style="1" customWidth="1"/>
    <col min="16131" max="16135" width="15.7109375" style="1" customWidth="1"/>
    <col min="16136" max="16136" width="17.7109375" style="1" customWidth="1"/>
    <col min="16137" max="16384" width="9.140625" style="1"/>
  </cols>
  <sheetData>
    <row r="1" spans="1:8" ht="93" customHeight="1" x14ac:dyDescent="0.2">
      <c r="A1" s="124"/>
      <c r="B1" s="176" t="s">
        <v>82</v>
      </c>
      <c r="C1" s="177"/>
      <c r="D1" s="177"/>
      <c r="E1" s="177"/>
      <c r="F1" s="177"/>
      <c r="G1" s="177"/>
      <c r="H1" s="177"/>
    </row>
    <row r="2" spans="1:8" ht="4.5" customHeight="1" x14ac:dyDescent="0.2"/>
    <row r="3" spans="1:8" ht="20.100000000000001" customHeight="1" x14ac:dyDescent="0.2">
      <c r="A3" s="187" t="s">
        <v>21</v>
      </c>
      <c r="B3" s="187"/>
      <c r="C3" s="187"/>
      <c r="D3" s="187"/>
      <c r="E3" s="187"/>
      <c r="F3" s="187"/>
      <c r="G3" s="187"/>
      <c r="H3" s="187"/>
    </row>
    <row r="4" spans="1:8" ht="20.100000000000001" customHeight="1" x14ac:dyDescent="0.2">
      <c r="A4" s="178" t="s">
        <v>90</v>
      </c>
      <c r="B4" s="178"/>
      <c r="C4" s="188"/>
      <c r="D4" s="14"/>
      <c r="E4" s="15"/>
      <c r="F4" s="80" t="s">
        <v>92</v>
      </c>
      <c r="G4" s="80"/>
      <c r="H4" s="81">
        <f>'Planilha Orcamentaria'!H67</f>
        <v>188882.22075495997</v>
      </c>
    </row>
    <row r="5" spans="1:8" ht="20.100000000000001" customHeight="1" x14ac:dyDescent="0.2">
      <c r="A5" s="178" t="s">
        <v>83</v>
      </c>
      <c r="B5" s="178"/>
      <c r="C5" s="178"/>
      <c r="D5" s="178"/>
      <c r="E5" s="178"/>
      <c r="F5" s="178"/>
      <c r="G5" s="178"/>
      <c r="H5" s="178"/>
    </row>
    <row r="6" spans="1:8" ht="20.100000000000001" customHeight="1" x14ac:dyDescent="0.2">
      <c r="A6" s="178" t="s">
        <v>91</v>
      </c>
      <c r="B6" s="178"/>
      <c r="C6" s="178"/>
      <c r="D6" s="178"/>
      <c r="E6" s="178"/>
      <c r="F6" s="178"/>
      <c r="G6" s="178"/>
      <c r="H6" s="178"/>
    </row>
    <row r="7" spans="1:8" ht="36" customHeight="1" x14ac:dyDescent="0.2">
      <c r="A7" s="16" t="s">
        <v>22</v>
      </c>
      <c r="B7" s="17" t="s">
        <v>23</v>
      </c>
      <c r="C7" s="16" t="s">
        <v>24</v>
      </c>
      <c r="D7" s="16" t="s">
        <v>25</v>
      </c>
      <c r="E7" s="16" t="s">
        <v>26</v>
      </c>
      <c r="F7" s="16" t="s">
        <v>27</v>
      </c>
      <c r="G7" s="16" t="s">
        <v>28</v>
      </c>
      <c r="H7" s="16" t="s">
        <v>29</v>
      </c>
    </row>
    <row r="8" spans="1:8" ht="15.95" customHeight="1" x14ac:dyDescent="0.2">
      <c r="A8" s="186" t="str">
        <f>'Planilha Orcamentaria'!C12</f>
        <v>SERVIÇOS PRELIMINARES</v>
      </c>
      <c r="B8" s="18" t="s">
        <v>30</v>
      </c>
      <c r="C8" s="47">
        <f>C9/$H$29</f>
        <v>3.8691772527817917E-3</v>
      </c>
      <c r="D8" s="19"/>
      <c r="E8" s="19"/>
      <c r="F8" s="20"/>
      <c r="G8" s="21"/>
      <c r="H8" s="52">
        <f>C8</f>
        <v>3.8691772527817917E-3</v>
      </c>
    </row>
    <row r="9" spans="1:8" ht="15.95" customHeight="1" x14ac:dyDescent="0.2">
      <c r="A9" s="186"/>
      <c r="B9" s="18" t="s">
        <v>31</v>
      </c>
      <c r="C9" s="50">
        <f>H9</f>
        <v>730.81879200000003</v>
      </c>
      <c r="D9" s="19"/>
      <c r="E9" s="19"/>
      <c r="F9" s="20"/>
      <c r="G9" s="21"/>
      <c r="H9" s="194">
        <f>'Planilha Orcamentaria'!I12</f>
        <v>730.81879200000003</v>
      </c>
    </row>
    <row r="10" spans="1:8" ht="15.95" customHeight="1" x14ac:dyDescent="0.2">
      <c r="A10" s="186" t="str">
        <f>'Planilha Orcamentaria'!C14</f>
        <v>REMOÇÕES E DEMOLIÇÕES</v>
      </c>
      <c r="B10" s="18" t="s">
        <v>30</v>
      </c>
      <c r="C10" s="47">
        <f>C11/$H$29</f>
        <v>1.857052120970765E-2</v>
      </c>
      <c r="D10" s="47">
        <f>D11/$H$29</f>
        <v>1.857052120970765E-2</v>
      </c>
      <c r="E10" s="47">
        <f>E11/$H$29</f>
        <v>1.857052120970765E-2</v>
      </c>
      <c r="F10" s="20"/>
      <c r="G10" s="21"/>
      <c r="H10" s="52">
        <f>D10+C10+E10</f>
        <v>5.5711563629122954E-2</v>
      </c>
    </row>
    <row r="11" spans="1:8" ht="15.95" customHeight="1" x14ac:dyDescent="0.2">
      <c r="A11" s="186"/>
      <c r="B11" s="18" t="s">
        <v>31</v>
      </c>
      <c r="C11" s="50">
        <f>$H$11/3</f>
        <v>3507.6412866666669</v>
      </c>
      <c r="D11" s="50">
        <f>$H$11/3</f>
        <v>3507.6412866666669</v>
      </c>
      <c r="E11" s="50">
        <f>$H$11/3</f>
        <v>3507.6412866666669</v>
      </c>
      <c r="F11" s="20"/>
      <c r="G11" s="21"/>
      <c r="H11" s="194">
        <f>'Planilha Orcamentaria'!I14</f>
        <v>10522.923860000001</v>
      </c>
    </row>
    <row r="12" spans="1:8" ht="15.95" customHeight="1" x14ac:dyDescent="0.2">
      <c r="A12" s="186" t="str">
        <f>'Planilha Orcamentaria'!C19</f>
        <v>REVESTIMENTOS E BANCADAS</v>
      </c>
      <c r="B12" s="18" t="s">
        <v>30</v>
      </c>
      <c r="C12" s="19"/>
      <c r="D12" s="47">
        <f>D13/$H$29</f>
        <v>1.9265029447746187E-2</v>
      </c>
      <c r="E12" s="47">
        <f>E13/$H$29</f>
        <v>1.9265029447746187E-2</v>
      </c>
      <c r="F12" s="20"/>
      <c r="G12" s="21"/>
      <c r="H12" s="52">
        <f>C12+D12+E12</f>
        <v>3.8530058895492374E-2</v>
      </c>
    </row>
    <row r="13" spans="1:8" ht="15.95" customHeight="1" x14ac:dyDescent="0.2">
      <c r="A13" s="186"/>
      <c r="B13" s="18" t="s">
        <v>31</v>
      </c>
      <c r="C13" s="51"/>
      <c r="D13" s="50">
        <f>$H$13/2</f>
        <v>3638.8215450000002</v>
      </c>
      <c r="E13" s="50">
        <f>$H$13/2</f>
        <v>3638.8215450000002</v>
      </c>
      <c r="F13" s="20"/>
      <c r="G13" s="21"/>
      <c r="H13" s="194">
        <f>'Planilha Orcamentaria'!I19</f>
        <v>7277.6430900000005</v>
      </c>
    </row>
    <row r="14" spans="1:8" x14ac:dyDescent="0.2">
      <c r="A14" s="186" t="str">
        <f>'Planilha Orcamentaria'!C24</f>
        <v>COBERTURA COM TELHA CERÂMICA</v>
      </c>
      <c r="B14" s="18" t="s">
        <v>30</v>
      </c>
      <c r="C14" s="47"/>
      <c r="D14" s="47">
        <f>D15/$H$29</f>
        <v>6.3748617931705512E-2</v>
      </c>
      <c r="E14" s="47">
        <f>E15/$H$29</f>
        <v>6.3748617931705512E-2</v>
      </c>
      <c r="F14" s="47"/>
      <c r="G14" s="21"/>
      <c r="H14" s="52">
        <f>SUM(C14:F14)</f>
        <v>0.12749723586341102</v>
      </c>
    </row>
    <row r="15" spans="1:8" x14ac:dyDescent="0.2">
      <c r="A15" s="186"/>
      <c r="B15" s="18" t="s">
        <v>31</v>
      </c>
      <c r="C15" s="51"/>
      <c r="D15" s="50">
        <f>$H$15/2</f>
        <v>12040.980525000001</v>
      </c>
      <c r="E15" s="50">
        <f>$H$15/2</f>
        <v>12040.980525000001</v>
      </c>
      <c r="F15" s="47"/>
      <c r="G15" s="21"/>
      <c r="H15" s="194">
        <f>'Planilha Orcamentaria'!I24</f>
        <v>24081.961050000002</v>
      </c>
    </row>
    <row r="16" spans="1:8" ht="15.95" customHeight="1" x14ac:dyDescent="0.2">
      <c r="A16" s="186" t="str">
        <f>'Planilha Orcamentaria'!C30</f>
        <v>PORTAS E ESQUADRIAS EM GERAL</v>
      </c>
      <c r="B16" s="18" t="s">
        <v>30</v>
      </c>
      <c r="C16" s="47"/>
      <c r="D16" s="47">
        <f t="shared" ref="D16:D22" si="0">D17/$H$29</f>
        <v>2.3688774052507022E-2</v>
      </c>
      <c r="E16" s="47">
        <f>E17/$H$29</f>
        <v>2.3688774052507022E-2</v>
      </c>
      <c r="F16" s="47"/>
      <c r="G16" s="21"/>
      <c r="H16" s="52">
        <f>SUM(C16:F16)</f>
        <v>4.7377548105014045E-2</v>
      </c>
    </row>
    <row r="17" spans="1:10" ht="15.95" customHeight="1" x14ac:dyDescent="0.2">
      <c r="A17" s="186"/>
      <c r="B17" s="18" t="s">
        <v>31</v>
      </c>
      <c r="C17" s="51"/>
      <c r="D17" s="50">
        <f>$H$17/2</f>
        <v>4474.38825</v>
      </c>
      <c r="E17" s="50">
        <f>$H$17/2</f>
        <v>4474.38825</v>
      </c>
      <c r="F17" s="47"/>
      <c r="G17" s="21"/>
      <c r="H17" s="194">
        <f>'Planilha Orcamentaria'!I30</f>
        <v>8948.7764999999999</v>
      </c>
    </row>
    <row r="18" spans="1:10" ht="15.95" customHeight="1" x14ac:dyDescent="0.2">
      <c r="A18" s="186" t="str">
        <f>'Planilha Orcamentaria'!C34</f>
        <v>INSTALAÇÕES ELÉTRICAS</v>
      </c>
      <c r="B18" s="18" t="s">
        <v>30</v>
      </c>
      <c r="C18" s="19"/>
      <c r="D18" s="47">
        <f t="shared" ref="D18:D22" si="1">D19/$H$29</f>
        <v>2.3766708333145844E-3</v>
      </c>
      <c r="E18" s="47">
        <f t="shared" ref="E18:E25" si="2">E19/$H$29</f>
        <v>2.3766708333145844E-3</v>
      </c>
      <c r="F18" s="47"/>
      <c r="G18" s="22"/>
      <c r="H18" s="52">
        <f>SUM(C18:F18)</f>
        <v>4.7533416666291689E-3</v>
      </c>
    </row>
    <row r="19" spans="1:10" ht="15.95" customHeight="1" x14ac:dyDescent="0.2">
      <c r="A19" s="186"/>
      <c r="B19" s="18" t="s">
        <v>31</v>
      </c>
      <c r="C19" s="23"/>
      <c r="D19" s="50">
        <f>$H$19/2</f>
        <v>448.91086500000006</v>
      </c>
      <c r="E19" s="50">
        <f>$H$19/2</f>
        <v>448.91086500000006</v>
      </c>
      <c r="F19" s="23"/>
      <c r="G19" s="23"/>
      <c r="H19" s="193">
        <f>'Planilha Orcamentaria'!I34</f>
        <v>897.82173000000012</v>
      </c>
    </row>
    <row r="20" spans="1:10" ht="15.95" customHeight="1" x14ac:dyDescent="0.2">
      <c r="A20" s="186" t="str">
        <f>'Planilha Orcamentaria'!C39</f>
        <v>INSTALAÇÕES HIDRO-SANITÁRIAS</v>
      </c>
      <c r="B20" s="133" t="s">
        <v>30</v>
      </c>
      <c r="C20" s="19"/>
      <c r="D20" s="47">
        <f t="shared" ref="D20:D22" si="3">D21/$H$29</f>
        <v>9.0681081689633954E-3</v>
      </c>
      <c r="E20" s="47">
        <f t="shared" ref="E20:E25" si="4">E21/$H$29</f>
        <v>9.0681081689633954E-3</v>
      </c>
      <c r="F20" s="47"/>
      <c r="G20" s="22"/>
      <c r="H20" s="52">
        <f>SUM(C20:F20)</f>
        <v>1.8136216337926791E-2</v>
      </c>
    </row>
    <row r="21" spans="1:10" ht="15.95" customHeight="1" x14ac:dyDescent="0.2">
      <c r="A21" s="186"/>
      <c r="B21" s="133" t="s">
        <v>31</v>
      </c>
      <c r="C21" s="23"/>
      <c r="D21" s="50">
        <f>$H$21/2</f>
        <v>1712.8044090000001</v>
      </c>
      <c r="E21" s="50">
        <f>$H$21/2</f>
        <v>1712.8044090000001</v>
      </c>
      <c r="F21" s="23"/>
      <c r="G21" s="23"/>
      <c r="H21" s="193">
        <f>'Planilha Orcamentaria'!I39</f>
        <v>3425.6088180000002</v>
      </c>
    </row>
    <row r="22" spans="1:10" ht="15.95" customHeight="1" x14ac:dyDescent="0.2">
      <c r="A22" s="186" t="str">
        <f>'Planilha Orcamentaria'!C49</f>
        <v>PINTURA GERAL E LIMPEZA</v>
      </c>
      <c r="B22" s="133" t="s">
        <v>30</v>
      </c>
      <c r="C22" s="19"/>
      <c r="D22" s="47">
        <f t="shared" si="3"/>
        <v>0.12871411375727157</v>
      </c>
      <c r="E22" s="47">
        <f t="shared" ref="E22:E25" si="5">E23/$H$29</f>
        <v>0.12871411375727157</v>
      </c>
      <c r="F22" s="47"/>
      <c r="G22" s="22"/>
      <c r="H22" s="52">
        <f>SUM(C22:F22)</f>
        <v>0.25742822751454314</v>
      </c>
    </row>
    <row r="23" spans="1:10" ht="15.95" customHeight="1" x14ac:dyDescent="0.2">
      <c r="A23" s="186"/>
      <c r="B23" s="133" t="s">
        <v>31</v>
      </c>
      <c r="C23" s="23"/>
      <c r="D23" s="50">
        <f>$H$23/2</f>
        <v>24311.807648980001</v>
      </c>
      <c r="E23" s="50">
        <f>$H$23/2</f>
        <v>24311.807648980001</v>
      </c>
      <c r="F23" s="23"/>
      <c r="G23" s="23"/>
      <c r="H23" s="193">
        <f>'Planilha Orcamentaria'!I49</f>
        <v>48623.615297960001</v>
      </c>
    </row>
    <row r="24" spans="1:10" ht="15.95" customHeight="1" x14ac:dyDescent="0.2">
      <c r="A24" s="186" t="str">
        <f>'Planilha Orcamentaria'!C60</f>
        <v>SERVIÇOS DIVERSOS - COMPLEMENTARES</v>
      </c>
      <c r="B24" s="133" t="s">
        <v>30</v>
      </c>
      <c r="C24" s="19"/>
      <c r="D24" s="19"/>
      <c r="E24" s="47">
        <f>E25/H29</f>
        <v>0.4466966307350787</v>
      </c>
      <c r="F24" s="47"/>
      <c r="G24" s="22"/>
      <c r="H24" s="52">
        <f>SUM(C24:F24)</f>
        <v>0.4466966307350787</v>
      </c>
    </row>
    <row r="25" spans="1:10" ht="15.95" customHeight="1" x14ac:dyDescent="0.2">
      <c r="A25" s="186"/>
      <c r="B25" s="133" t="s">
        <v>31</v>
      </c>
      <c r="C25" s="23"/>
      <c r="D25" s="23"/>
      <c r="E25" s="50">
        <f>$H$25</f>
        <v>84373.05161699999</v>
      </c>
      <c r="F25" s="23"/>
      <c r="G25" s="23"/>
      <c r="H25" s="193">
        <f>'Planilha Orcamentaria'!I60</f>
        <v>84373.05161699999</v>
      </c>
    </row>
    <row r="26" spans="1:10" ht="15.95" customHeight="1" x14ac:dyDescent="0.2">
      <c r="A26" s="186"/>
      <c r="B26" s="18"/>
      <c r="C26" s="19"/>
      <c r="D26" s="19"/>
      <c r="E26" s="19"/>
      <c r="F26" s="20"/>
      <c r="G26" s="21"/>
      <c r="H26" s="52"/>
    </row>
    <row r="27" spans="1:10" ht="15.95" customHeight="1" x14ac:dyDescent="0.2">
      <c r="A27" s="186"/>
      <c r="B27" s="18"/>
      <c r="C27" s="19"/>
      <c r="D27" s="19"/>
      <c r="E27" s="19"/>
      <c r="F27" s="20"/>
      <c r="G27" s="21"/>
      <c r="H27" s="192"/>
    </row>
    <row r="28" spans="1:10" ht="15.95" customHeight="1" x14ac:dyDescent="0.2">
      <c r="A28" s="179" t="s">
        <v>29</v>
      </c>
      <c r="B28" s="24" t="s">
        <v>30</v>
      </c>
      <c r="C28" s="52">
        <f>C8+C10+C12+C14+C16</f>
        <v>2.2439698462489444E-2</v>
      </c>
      <c r="D28" s="52">
        <f>D12+D10+D14+D16+D18+D20+D22</f>
        <v>0.26543183540121595</v>
      </c>
      <c r="E28" s="52">
        <f>E16+E14+E12+E10+E18+E20+E22+E24</f>
        <v>0.71212846613629466</v>
      </c>
      <c r="F28" s="52">
        <f>F16+F14+F12+F10</f>
        <v>0</v>
      </c>
      <c r="G28" s="25"/>
      <c r="H28" s="52">
        <f>SUM(C28:F28)</f>
        <v>1</v>
      </c>
    </row>
    <row r="29" spans="1:10" ht="15.95" customHeight="1" x14ac:dyDescent="0.2">
      <c r="A29" s="179"/>
      <c r="B29" s="24" t="s">
        <v>31</v>
      </c>
      <c r="C29" s="48">
        <f>C9+C11+C13+C15+C17</f>
        <v>4238.460078666667</v>
      </c>
      <c r="D29" s="48">
        <f>D11+D13+D15+D17+D19+D21+D23</f>
        <v>50135.354529646676</v>
      </c>
      <c r="E29" s="48">
        <f>E17+E15+E11+E13+E19+E21+E23+E25</f>
        <v>134508.40614664665</v>
      </c>
      <c r="F29" s="48">
        <f>F17+F15</f>
        <v>0</v>
      </c>
      <c r="G29" s="49"/>
      <c r="H29" s="53">
        <f>H17+H15+H13+H11+H9+H19+H21+H23+H25</f>
        <v>188882.22075496</v>
      </c>
    </row>
    <row r="30" spans="1:10" ht="20.100000000000001" customHeight="1" x14ac:dyDescent="0.2">
      <c r="A30" s="26"/>
      <c r="B30" s="27"/>
      <c r="C30" s="26"/>
      <c r="D30" s="26"/>
      <c r="E30" s="26"/>
      <c r="F30" s="26"/>
      <c r="G30" s="26"/>
      <c r="H30" s="26"/>
    </row>
    <row r="31" spans="1:10" ht="15" customHeight="1" x14ac:dyDescent="0.2">
      <c r="A31" s="180" t="s">
        <v>32</v>
      </c>
      <c r="B31" s="181"/>
      <c r="C31" s="181"/>
      <c r="D31" s="182"/>
      <c r="E31" s="28"/>
      <c r="F31" s="29"/>
      <c r="G31" s="29"/>
      <c r="H31" s="30"/>
      <c r="J31" s="31" t="s">
        <v>1</v>
      </c>
    </row>
    <row r="32" spans="1:10" ht="15" customHeight="1" x14ac:dyDescent="0.2">
      <c r="A32" s="183"/>
      <c r="B32" s="184"/>
      <c r="C32" s="184"/>
      <c r="D32" s="185"/>
      <c r="E32" s="32" t="s">
        <v>36</v>
      </c>
      <c r="F32" s="33"/>
      <c r="G32" s="33"/>
      <c r="H32" s="34"/>
    </row>
    <row r="33" spans="1:8" ht="15" customHeight="1" x14ac:dyDescent="0.2">
      <c r="A33" s="32" t="s">
        <v>41</v>
      </c>
      <c r="B33" s="35"/>
      <c r="C33" s="33"/>
      <c r="D33" s="36"/>
      <c r="E33" s="37"/>
      <c r="F33" s="33"/>
      <c r="G33" s="33"/>
      <c r="H33" s="36"/>
    </row>
    <row r="34" spans="1:8" ht="15" customHeight="1" x14ac:dyDescent="0.2">
      <c r="A34" s="38"/>
      <c r="B34" s="35"/>
      <c r="C34" s="33"/>
      <c r="D34" s="36"/>
      <c r="E34" s="37"/>
      <c r="F34" s="33"/>
      <c r="G34" s="33"/>
      <c r="H34" s="36"/>
    </row>
    <row r="35" spans="1:8" ht="15" customHeight="1" x14ac:dyDescent="0.2">
      <c r="A35" s="39" t="s">
        <v>33</v>
      </c>
      <c r="B35" s="40"/>
      <c r="C35" s="41" t="s">
        <v>34</v>
      </c>
      <c r="D35" s="36"/>
      <c r="E35" s="37" t="s">
        <v>33</v>
      </c>
      <c r="F35" s="33"/>
      <c r="G35" s="33"/>
      <c r="H35" s="36"/>
    </row>
    <row r="36" spans="1:8" ht="15" customHeight="1" x14ac:dyDescent="0.2">
      <c r="A36" s="42"/>
      <c r="B36" s="43"/>
      <c r="C36" s="44"/>
      <c r="D36" s="45"/>
      <c r="E36" s="46"/>
      <c r="F36" s="44"/>
      <c r="G36" s="44"/>
      <c r="H36" s="45"/>
    </row>
    <row r="39" spans="1:8" ht="14.1" customHeight="1" x14ac:dyDescent="0.2"/>
    <row r="40" spans="1:8" ht="14.1" customHeight="1" x14ac:dyDescent="0.2"/>
    <row r="41" spans="1:8" ht="14.1" customHeight="1" x14ac:dyDescent="0.2"/>
  </sheetData>
  <mergeCells count="18">
    <mergeCell ref="A20:A21"/>
    <mergeCell ref="A22:A23"/>
    <mergeCell ref="A24:A25"/>
    <mergeCell ref="B1:H1"/>
    <mergeCell ref="A6:H6"/>
    <mergeCell ref="A28:A29"/>
    <mergeCell ref="A31:D31"/>
    <mergeCell ref="A32:D32"/>
    <mergeCell ref="A10:A11"/>
    <mergeCell ref="A12:A13"/>
    <mergeCell ref="A14:A15"/>
    <mergeCell ref="A16:A17"/>
    <mergeCell ref="A18:A19"/>
    <mergeCell ref="A26:A27"/>
    <mergeCell ref="A8:A9"/>
    <mergeCell ref="A3:H3"/>
    <mergeCell ref="A4:C4"/>
    <mergeCell ref="A5:H5"/>
  </mergeCells>
  <pageMargins left="0.39370078740157483" right="0.19685039370078741" top="0.39370078740157483" bottom="0.39370078740157483" header="0" footer="0"/>
  <pageSetup paperSize="9" scale="7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Planilha Orcamentaria</vt:lpstr>
      <vt:lpstr>FISICO FINANCEIRO</vt:lpstr>
      <vt:lpstr>Plan1</vt:lpstr>
      <vt:lpstr>'Planilha Orcamentaria'!Area_de_impressao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User</cp:lastModifiedBy>
  <cp:lastPrinted>2023-01-25T19:38:43Z</cp:lastPrinted>
  <dcterms:created xsi:type="dcterms:W3CDTF">2013-07-01T22:43:56Z</dcterms:created>
  <dcterms:modified xsi:type="dcterms:W3CDTF">2023-01-25T19:38:50Z</dcterms:modified>
</cp:coreProperties>
</file>